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https://actionleadershipinc-my.sharepoint.com/personal/wayne_takeactionresults_com/Documents/OneDrive/Action Leadership/Business Coaching/Coaching/Silver Bullets/Current Business Plan/"/>
    </mc:Choice>
  </mc:AlternateContent>
  <xr:revisionPtr revIDLastSave="32" documentId="13_ncr:40009_{7BB192D4-C143-4814-952A-1828338B4197}" xr6:coauthVersionLast="47" xr6:coauthVersionMax="47" xr10:uidLastSave="{BBA32632-7A84-400D-9CE0-49EA0EEF6B95}"/>
  <bookViews>
    <workbookView xWindow="-120" yWindow="-120" windowWidth="29040" windowHeight="15840" tabRatio="878" activeTab="5" xr2:uid="{00000000-000D-0000-FFFF-FFFF00000000}"/>
  </bookViews>
  <sheets>
    <sheet name="1 Intro" sheetId="45" r:id="rId1"/>
    <sheet name="2 Info" sheetId="9" r:id="rId2"/>
    <sheet name="3 Cap Ex" sheetId="8" r:id="rId3"/>
    <sheet name="4 Cap Ex Loan" sheetId="41" r:id="rId4"/>
    <sheet name="5 Team" sheetId="7" r:id="rId5"/>
    <sheet name="6 Products Services" sheetId="3" r:id="rId6"/>
    <sheet name="Products_Other" sheetId="4" state="hidden" r:id="rId7"/>
    <sheet name="7 Sales by Unit" sheetId="16" r:id="rId8"/>
    <sheet name="8 Mo P&amp;L" sheetId="2" r:id="rId9"/>
    <sheet name="9 Annual P&amp;L" sheetId="1" r:id="rId10"/>
  </sheets>
  <definedNames>
    <definedName name="Annual_Raise">'5 Team'!$B$16</definedName>
    <definedName name="Cost_1">'3 Cap Ex'!#REF!</definedName>
    <definedName name="Cost_2">'3 Cap Ex'!$B$10</definedName>
    <definedName name="Cost_3">'3 Cap Ex'!$B$11</definedName>
    <definedName name="Cost_4">'3 Cap Ex'!$B$12</definedName>
    <definedName name="Cost_5">'3 Cap Ex'!$B$13</definedName>
    <definedName name="Cost_6">'3 Cap Ex'!$B$14</definedName>
    <definedName name="Cost_7">'3 Cap Ex'!$B$15</definedName>
    <definedName name="Cost_8">'3 Cap Ex'!$B$16</definedName>
    <definedName name="Cost_9" localSheetId="3">'4 Cap Ex Loan'!$C$11</definedName>
    <definedName name="Cost_9">'3 Cap Ex'!$B$17</definedName>
    <definedName name="DBA_Business_Name">'2 Info'!$B$8</definedName>
    <definedName name="Emp_1_End">'5 Team'!$D$6</definedName>
    <definedName name="Emp_1_Raise">'5 Team'!#REF!</definedName>
    <definedName name="Emp_1_Start">'5 Team'!$B$6</definedName>
    <definedName name="Emp_2_End">'5 Team'!$D$7</definedName>
    <definedName name="Emp_2_Raise">'5 Team'!#REF!</definedName>
    <definedName name="Emp_2_Start">'5 Team'!$B$7</definedName>
    <definedName name="Emp_3_End">'5 Team'!$D$8</definedName>
    <definedName name="Emp_3_Raise">'5 Team'!#REF!</definedName>
    <definedName name="Emp_3_Start">'5 Team'!$B$8</definedName>
    <definedName name="Emp_4_End">'5 Team'!$D$9</definedName>
    <definedName name="Emp_4_Raise">'5 Team'!#REF!</definedName>
    <definedName name="Emp_4_Start">'5 Team'!$B$9</definedName>
    <definedName name="Emp_5_End">'5 Team'!$D$10</definedName>
    <definedName name="Emp_5_Raise">'5 Team'!#REF!</definedName>
    <definedName name="Emp_5_Start">'5 Team'!$B$10</definedName>
    <definedName name="Emp_6_End">'5 Team'!$D$11</definedName>
    <definedName name="Emp_6_Raise">'5 Team'!#REF!</definedName>
    <definedName name="Emp_6_Start">'5 Team'!$B$11</definedName>
    <definedName name="Emp_7_End">'5 Team'!$D$12</definedName>
    <definedName name="Emp_7_Raise">'5 Team'!#REF!</definedName>
    <definedName name="Emp_7_Start">'5 Team'!$B$12</definedName>
    <definedName name="Emp_8_End">'5 Team'!$D$13</definedName>
    <definedName name="Emp_8_Raise">'5 Team'!#REF!</definedName>
    <definedName name="Emp_8_Start">'5 Team'!$B$13</definedName>
    <definedName name="Emp_9_End">'5 Team'!$D$14</definedName>
    <definedName name="Emp_9_Raise">'5 Team'!#REF!</definedName>
    <definedName name="Emp_9_Start">'5 Team'!$B$14</definedName>
    <definedName name="Interest_Rate_Franchise">#REF!</definedName>
    <definedName name="Interest_Rate_Startup">'4 Cap Ex Loan'!$B$7</definedName>
    <definedName name="Loan_Amount" localSheetId="3">'4 Cap Ex Loan'!$C$6</definedName>
    <definedName name="Loan_Amount_Franchise">#REF!</definedName>
    <definedName name="Loan_Amount_Startup">'4 Cap Ex Loan'!$C$6</definedName>
    <definedName name="Loan_Years" localSheetId="3">'4 Cap Ex Loan'!$B$8</definedName>
    <definedName name="Loan_Years_Franchise">#REF!</definedName>
    <definedName name="Loan_Years_Startup">'4 Cap Ex Loan'!$B$8</definedName>
    <definedName name="Monthly_Loan_Payment" localSheetId="3">'4 Cap Ex Loan'!$C$10</definedName>
    <definedName name="Monthly_Loan_Payment_Franchise">#REF!</definedName>
    <definedName name="Monthly_Loan_Payment_Startup">'4 Cap Ex Loan'!$C$10</definedName>
    <definedName name="Months_Before_Loan_Payments" localSheetId="3">'4 Cap Ex Loan'!$B$9</definedName>
    <definedName name="Months_Before_Loan_Payments_Franchise">#REF!</definedName>
    <definedName name="Months_Before_Loan_Payments_Startup">'4 Cap Ex Loan'!$B$9</definedName>
    <definedName name="Name_of_Business">'2 Info'!$B$7</definedName>
    <definedName name="No_Accrual" localSheetId="3">'4 Cap Ex Loan'!#REF!</definedName>
    <definedName name="Owner_Equity">'3 Cap Ex'!$B$7</definedName>
    <definedName name="Pay_off_Month" localSheetId="3">'4 Cap Ex Loan'!#REF!</definedName>
    <definedName name="Pay_off_Month_Franchise">#REF!</definedName>
    <definedName name="Pay_off_Month_Startup">#REF!</definedName>
    <definedName name="_xlnm.Print_Area" localSheetId="0">'1 Intro'!$A$2:$A$24</definedName>
    <definedName name="_xlnm.Print_Area" localSheetId="1">'2 Info'!$A$4:$B$19</definedName>
    <definedName name="_xlnm.Print_Area" localSheetId="2">'3 Cap Ex'!$A$4:$B$31</definedName>
    <definedName name="_xlnm.Print_Area" localSheetId="3">'4 Cap Ex Loan'!$A$4:$C$29</definedName>
    <definedName name="_xlnm.Print_Area" localSheetId="4">'5 Team'!$A$4:$D$33</definedName>
    <definedName name="_xlnm.Print_Area" localSheetId="5">'6 Products Services'!$A$4:$E$26</definedName>
    <definedName name="_xlnm.Print_Area" localSheetId="7">'7 Sales by Unit'!$A$4:$S$121</definedName>
    <definedName name="_xlnm.Print_Area" localSheetId="8">'8 Mo P&amp;L'!$A$4:$N$122</definedName>
    <definedName name="_xlnm.Print_Area" localSheetId="9">'9 Annual P&amp;L'!$A$4:$D$40</definedName>
    <definedName name="_xlnm.Print_Area" localSheetId="6">Products_Other!$A$5:$I$33</definedName>
    <definedName name="_xlnm.Print_Titles" localSheetId="1">'2 Info'!$2:$3</definedName>
    <definedName name="_xlnm.Print_Titles" localSheetId="2">'3 Cap Ex'!$2:$3</definedName>
    <definedName name="_xlnm.Print_Titles" localSheetId="3">'4 Cap Ex Loan'!$2:$3</definedName>
    <definedName name="_xlnm.Print_Titles" localSheetId="4">'5 Team'!$2:$3</definedName>
    <definedName name="_xlnm.Print_Titles" localSheetId="5">'6 Products Services'!$2:$3</definedName>
    <definedName name="_xlnm.Print_Titles" localSheetId="7">'7 Sales by Unit'!$4:$4</definedName>
    <definedName name="_xlnm.Print_Titles" localSheetId="8">'8 Mo P&amp;L'!#REF!</definedName>
    <definedName name="_xlnm.Print_Titles" localSheetId="9">'9 Annual P&amp;L'!$2:$3</definedName>
    <definedName name="_xlnm.Print_Titles" localSheetId="6">Products_Other!$1:$4</definedName>
    <definedName name="Prod_1_Intro">'6 Products Services'!$B$6</definedName>
    <definedName name="Prod_10_Intro">'6 Products Services'!$B$15</definedName>
    <definedName name="Prod_11_Intro">'6 Products Services'!$B$16</definedName>
    <definedName name="Prod_12_Intro">'6 Products Services'!$B$17</definedName>
    <definedName name="Prod_13_Intro">'6 Products Services'!$B$18</definedName>
    <definedName name="Prod_14_Intro">'6 Products Services'!$B$19</definedName>
    <definedName name="Prod_15_Intro">'6 Products Services'!#REF!</definedName>
    <definedName name="Prod_16_Intro">'6 Products Services'!#REF!</definedName>
    <definedName name="Prod_17_Intro">'6 Products Services'!#REF!</definedName>
    <definedName name="Prod_18_Intro">'6 Products Services'!#REF!</definedName>
    <definedName name="Prod_19_Intro">'6 Products Services'!#REF!</definedName>
    <definedName name="Prod_2_Intro">'6 Products Services'!$B$7</definedName>
    <definedName name="Prod_20_Intro">'6 Products Services'!#REF!</definedName>
    <definedName name="Prod_21_Intro">'6 Products Services'!#REF!</definedName>
    <definedName name="Prod_22_Intro">'6 Products Services'!#REF!</definedName>
    <definedName name="Prod_23_Intro">'6 Products Services'!#REF!</definedName>
    <definedName name="Prod_24_Intro">'6 Products Services'!#REF!</definedName>
    <definedName name="Prod_25_Intro">'6 Products Services'!#REF!</definedName>
    <definedName name="Prod_26_Intro">'6 Products Services'!#REF!</definedName>
    <definedName name="Prod_27_Intro">'6 Products Services'!#REF!</definedName>
    <definedName name="Prod_28_Intro">'6 Products Services'!#REF!</definedName>
    <definedName name="Prod_29_Intro">'6 Products Services'!#REF!</definedName>
    <definedName name="Prod_3_Intro">'6 Products Services'!$B$8</definedName>
    <definedName name="Prod_30_Intro">'6 Products Services'!#REF!</definedName>
    <definedName name="Prod_31_Intro">'6 Products Services'!#REF!</definedName>
    <definedName name="Prod_32_Intro">'6 Products Services'!#REF!</definedName>
    <definedName name="Prod_33_Intro">'6 Products Services'!#REF!</definedName>
    <definedName name="Prod_34_Intro">'6 Products Services'!#REF!</definedName>
    <definedName name="Prod_35_Intro">'6 Products Services'!#REF!</definedName>
    <definedName name="Prod_36_Intro">'6 Products Services'!#REF!</definedName>
    <definedName name="Prod_37_Intro">'6 Products Services'!#REF!</definedName>
    <definedName name="Prod_38_Intro">'6 Products Services'!#REF!</definedName>
    <definedName name="Prod_39_Intro">'6 Products Services'!#REF!</definedName>
    <definedName name="Prod_4_Intro">'6 Products Services'!$B$9</definedName>
    <definedName name="Prod_40_Intro">'6 Products Services'!#REF!</definedName>
    <definedName name="Prod_41_Intro">'6 Products Services'!#REF!</definedName>
    <definedName name="Prod_42_Intro">'6 Products Services'!#REF!</definedName>
    <definedName name="Prod_43_Intro">'6 Products Services'!#REF!</definedName>
    <definedName name="Prod_44_Intro">'6 Products Services'!$A$20</definedName>
    <definedName name="Prod_45_Intro">'6 Products Services'!$A$21</definedName>
    <definedName name="Prod_46_Intro">'6 Products Services'!#REF!</definedName>
    <definedName name="Prod_47_Intro">'6 Products Services'!#REF!</definedName>
    <definedName name="Prod_48_Intro">'6 Products Services'!#REF!</definedName>
    <definedName name="Prod_49_Intro">'6 Products Services'!#REF!</definedName>
    <definedName name="Prod_5_Intro">'6 Products Services'!$B$10</definedName>
    <definedName name="Prod_50_Intro">'6 Products Services'!#REF!</definedName>
    <definedName name="Prod_6_Intro">'6 Products Services'!$B$11</definedName>
    <definedName name="Prod_7_Intro">'6 Products Services'!$B$12</definedName>
    <definedName name="Prod_8_Intro">'6 Products Services'!$B$13</definedName>
    <definedName name="Prod_9_Intro">'6 Products Services'!$B$14</definedName>
    <definedName name="Profit_Tax_Rate">'2 Info'!$B$9</definedName>
    <definedName name="Service_Fee">'2 Info'!$B$10</definedName>
    <definedName name="Total_Interest_Paid" localSheetId="3">'4 Cap Ex Loan'!$C$12</definedName>
    <definedName name="Z_017147D2_4636_45AA_967B_81B42C330D0C_.wvu.PrintArea" localSheetId="7" hidden="1">'7 Sales by Unit'!$C$5:$I$82</definedName>
    <definedName name="Z_017147D2_4636_45AA_967B_81B42C330D0C_.wvu.PrintTitles" localSheetId="7" hidden="1">'7 Sales by Unit'!$4:$4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7" l="1"/>
  <c r="I42" i="7"/>
  <c r="H42" i="7"/>
  <c r="G42" i="7"/>
  <c r="E42" i="7"/>
  <c r="D42" i="7"/>
  <c r="C42" i="7"/>
  <c r="B43" i="7"/>
  <c r="B42" i="7"/>
  <c r="F42" i="7"/>
  <c r="A43" i="7"/>
  <c r="G43" i="7" s="1"/>
  <c r="F43" i="7"/>
  <c r="A3" i="8"/>
  <c r="E7" i="3"/>
  <c r="D104" i="16" s="1"/>
  <c r="E8" i="3"/>
  <c r="E113" i="16" s="1"/>
  <c r="E9" i="3"/>
  <c r="F108" i="16" s="1"/>
  <c r="E10" i="3"/>
  <c r="G103" i="16" s="1"/>
  <c r="E11" i="3"/>
  <c r="H102" i="16" s="1"/>
  <c r="E12" i="3"/>
  <c r="I116" i="16" s="1"/>
  <c r="E13" i="3"/>
  <c r="J96" i="16" s="1"/>
  <c r="E14" i="3"/>
  <c r="K94" i="16" s="1"/>
  <c r="E15" i="3"/>
  <c r="L86" i="16" s="1"/>
  <c r="E16" i="3"/>
  <c r="M88" i="16" s="1"/>
  <c r="E17" i="3"/>
  <c r="N89" i="16"/>
  <c r="E18" i="3"/>
  <c r="O99" i="16" s="1"/>
  <c r="E19" i="3"/>
  <c r="E20" i="3"/>
  <c r="Q99" i="16" s="1"/>
  <c r="E21" i="3"/>
  <c r="F98" i="16"/>
  <c r="F102" i="16"/>
  <c r="F103" i="16"/>
  <c r="F104" i="16"/>
  <c r="G105" i="16"/>
  <c r="F105" i="16"/>
  <c r="F106" i="16"/>
  <c r="G107" i="16"/>
  <c r="G6" i="16"/>
  <c r="G50" i="16" s="1"/>
  <c r="H6" i="16"/>
  <c r="H58" i="16" s="1"/>
  <c r="I6" i="16"/>
  <c r="I58" i="16" s="1"/>
  <c r="J6" i="16"/>
  <c r="J59" i="16" s="1"/>
  <c r="K6" i="16"/>
  <c r="K62" i="16" s="1"/>
  <c r="L6" i="16"/>
  <c r="L58" i="16" s="1"/>
  <c r="M6" i="16"/>
  <c r="M77" i="16" s="1"/>
  <c r="M58" i="16"/>
  <c r="N6" i="16"/>
  <c r="N58" i="16" s="1"/>
  <c r="O6" i="16"/>
  <c r="O61" i="16" s="1"/>
  <c r="P6" i="16"/>
  <c r="Q6" i="16"/>
  <c r="Q58" i="16"/>
  <c r="R6" i="16"/>
  <c r="R58" i="16" s="1"/>
  <c r="D6" i="16"/>
  <c r="D70" i="16" s="1"/>
  <c r="E6" i="16"/>
  <c r="E54" i="16" s="1"/>
  <c r="F6" i="16"/>
  <c r="F73" i="16" s="1"/>
  <c r="N60" i="16"/>
  <c r="P60" i="16"/>
  <c r="J65" i="16"/>
  <c r="P65" i="16"/>
  <c r="G110" i="16"/>
  <c r="F110" i="16"/>
  <c r="F112" i="16"/>
  <c r="F113" i="16"/>
  <c r="F115" i="16"/>
  <c r="F116" i="16"/>
  <c r="G118" i="16"/>
  <c r="I118" i="16"/>
  <c r="F118" i="16"/>
  <c r="G120" i="16"/>
  <c r="F120" i="16"/>
  <c r="F71" i="16"/>
  <c r="M73" i="16"/>
  <c r="M81" i="16"/>
  <c r="F85" i="16"/>
  <c r="F86" i="16"/>
  <c r="G87" i="16"/>
  <c r="F87" i="16"/>
  <c r="F88" i="16"/>
  <c r="G89" i="16"/>
  <c r="F90" i="16"/>
  <c r="G91" i="16"/>
  <c r="F92" i="16"/>
  <c r="G93" i="16"/>
  <c r="I93" i="16"/>
  <c r="F93" i="16"/>
  <c r="G95" i="16"/>
  <c r="F95" i="16"/>
  <c r="F96" i="16"/>
  <c r="F46" i="16"/>
  <c r="L47" i="16"/>
  <c r="M47" i="16"/>
  <c r="P47" i="16"/>
  <c r="Q47" i="16"/>
  <c r="H51" i="16"/>
  <c r="L51" i="16"/>
  <c r="Q52" i="16"/>
  <c r="G54" i="16"/>
  <c r="J55" i="16"/>
  <c r="Q55" i="16"/>
  <c r="M56" i="16"/>
  <c r="P57" i="16"/>
  <c r="N53" i="2"/>
  <c r="C12" i="1"/>
  <c r="N54" i="2"/>
  <c r="C13" i="1" s="1"/>
  <c r="N55" i="2"/>
  <c r="C14" i="1" s="1"/>
  <c r="N57" i="2"/>
  <c r="C16" i="1" s="1"/>
  <c r="N58" i="2"/>
  <c r="N59" i="2"/>
  <c r="N60" i="2"/>
  <c r="N61" i="2"/>
  <c r="C20" i="1" s="1"/>
  <c r="N62" i="2"/>
  <c r="C21" i="1" s="1"/>
  <c r="N63" i="2"/>
  <c r="C22" i="1" s="1"/>
  <c r="N64" i="2"/>
  <c r="C23" i="1" s="1"/>
  <c r="N65" i="2"/>
  <c r="C24" i="1" s="1"/>
  <c r="N66" i="2"/>
  <c r="N67" i="2"/>
  <c r="C26" i="1" s="1"/>
  <c r="N68" i="2"/>
  <c r="C27" i="1" s="1"/>
  <c r="K86" i="16"/>
  <c r="M86" i="16"/>
  <c r="L87" i="16"/>
  <c r="N87" i="16"/>
  <c r="P87" i="16"/>
  <c r="K88" i="16"/>
  <c r="N88" i="16"/>
  <c r="O88" i="16"/>
  <c r="P88" i="16"/>
  <c r="R88" i="16"/>
  <c r="K90" i="16"/>
  <c r="K91" i="16"/>
  <c r="K92" i="16"/>
  <c r="K93" i="16"/>
  <c r="K98" i="16"/>
  <c r="K99" i="16"/>
  <c r="K100" i="16"/>
  <c r="K101" i="16"/>
  <c r="K106" i="16"/>
  <c r="K107" i="16"/>
  <c r="K108" i="16"/>
  <c r="K109" i="16"/>
  <c r="K114" i="16"/>
  <c r="K115" i="16"/>
  <c r="K116" i="16"/>
  <c r="K117" i="16"/>
  <c r="L89" i="16"/>
  <c r="P89" i="16"/>
  <c r="R89" i="16"/>
  <c r="P90" i="16"/>
  <c r="R90" i="16"/>
  <c r="L91" i="16"/>
  <c r="M91" i="16"/>
  <c r="P91" i="16"/>
  <c r="P92" i="16"/>
  <c r="Q92" i="16"/>
  <c r="R92" i="16"/>
  <c r="L93" i="16"/>
  <c r="P93" i="16"/>
  <c r="R93" i="16"/>
  <c r="P94" i="16"/>
  <c r="L95" i="16"/>
  <c r="P95" i="16"/>
  <c r="R95" i="16"/>
  <c r="R96" i="16"/>
  <c r="L97" i="16"/>
  <c r="M97" i="16"/>
  <c r="N97" i="16"/>
  <c r="P97" i="16"/>
  <c r="N98" i="16"/>
  <c r="P98" i="16"/>
  <c r="Q98" i="16"/>
  <c r="R98" i="16"/>
  <c r="L99" i="16"/>
  <c r="P99" i="16"/>
  <c r="R99" i="16"/>
  <c r="O100" i="16"/>
  <c r="P100" i="16"/>
  <c r="L101" i="16"/>
  <c r="P101" i="16"/>
  <c r="R101" i="16"/>
  <c r="O102" i="16"/>
  <c r="L103" i="16"/>
  <c r="N103" i="16"/>
  <c r="P103" i="16"/>
  <c r="R103" i="16"/>
  <c r="N104" i="16"/>
  <c r="O104" i="16"/>
  <c r="P104" i="16"/>
  <c r="R104" i="16"/>
  <c r="J105" i="16"/>
  <c r="L105" i="16"/>
  <c r="P105" i="16"/>
  <c r="R105" i="16"/>
  <c r="O106" i="16"/>
  <c r="P106" i="16"/>
  <c r="R106" i="16"/>
  <c r="L107" i="16"/>
  <c r="P107" i="16"/>
  <c r="R107" i="16"/>
  <c r="M108" i="16"/>
  <c r="Q108" i="16"/>
  <c r="R108" i="16"/>
  <c r="L109" i="16"/>
  <c r="P109" i="16"/>
  <c r="R109" i="16"/>
  <c r="P110" i="16"/>
  <c r="R110" i="16"/>
  <c r="L111" i="16"/>
  <c r="O111" i="16"/>
  <c r="R111" i="16"/>
  <c r="O112" i="16"/>
  <c r="P112" i="16"/>
  <c r="R112" i="16"/>
  <c r="L113" i="16"/>
  <c r="N113" i="16"/>
  <c r="P113" i="16"/>
  <c r="Q113" i="16"/>
  <c r="R113" i="16"/>
  <c r="N114" i="16"/>
  <c r="P114" i="16"/>
  <c r="Q114" i="16"/>
  <c r="R114" i="16"/>
  <c r="L115" i="16"/>
  <c r="P115" i="16"/>
  <c r="R115" i="16"/>
  <c r="M116" i="16"/>
  <c r="P116" i="16"/>
  <c r="R116" i="16"/>
  <c r="L117" i="16"/>
  <c r="P117" i="16"/>
  <c r="R117" i="16"/>
  <c r="P118" i="16"/>
  <c r="R118" i="16"/>
  <c r="L119" i="16"/>
  <c r="N119" i="16"/>
  <c r="O119" i="16"/>
  <c r="P119" i="16"/>
  <c r="R119" i="16"/>
  <c r="J120" i="16"/>
  <c r="N120" i="16"/>
  <c r="P120" i="16"/>
  <c r="R120" i="16"/>
  <c r="R85" i="16"/>
  <c r="P85" i="16"/>
  <c r="O85" i="16"/>
  <c r="L85" i="16"/>
  <c r="C5" i="16"/>
  <c r="C45" i="16" s="1"/>
  <c r="D5" i="16"/>
  <c r="D45" i="16" s="1"/>
  <c r="E5" i="16"/>
  <c r="E84" i="16" s="1"/>
  <c r="F5" i="16"/>
  <c r="F45" i="16" s="1"/>
  <c r="G5" i="16"/>
  <c r="G45" i="16"/>
  <c r="H5" i="16"/>
  <c r="H45" i="16" s="1"/>
  <c r="I5" i="16"/>
  <c r="I45" i="16" s="1"/>
  <c r="J5" i="16"/>
  <c r="J45" i="16"/>
  <c r="K5" i="16"/>
  <c r="K45" i="16" s="1"/>
  <c r="L5" i="16"/>
  <c r="L84" i="16" s="1"/>
  <c r="M5" i="16"/>
  <c r="M84" i="16" s="1"/>
  <c r="N5" i="16"/>
  <c r="N84" i="16"/>
  <c r="O5" i="16"/>
  <c r="O84" i="16"/>
  <c r="P5" i="16"/>
  <c r="P84" i="16" s="1"/>
  <c r="Q5" i="16"/>
  <c r="Q84" i="16" s="1"/>
  <c r="R5" i="16"/>
  <c r="R45" i="16"/>
  <c r="C6" i="16"/>
  <c r="C59" i="16" s="1"/>
  <c r="C17" i="1"/>
  <c r="C18" i="1"/>
  <c r="C19" i="1"/>
  <c r="C25" i="1"/>
  <c r="N93" i="2"/>
  <c r="D12" i="1" s="1"/>
  <c r="N94" i="2"/>
  <c r="D13" i="1" s="1"/>
  <c r="N95" i="2"/>
  <c r="D14" i="1" s="1"/>
  <c r="N97" i="2"/>
  <c r="D16" i="1"/>
  <c r="N98" i="2"/>
  <c r="D17" i="1" s="1"/>
  <c r="N99" i="2"/>
  <c r="D18" i="1" s="1"/>
  <c r="N100" i="2"/>
  <c r="D19" i="1"/>
  <c r="N101" i="2"/>
  <c r="D20" i="1" s="1"/>
  <c r="N102" i="2"/>
  <c r="D21" i="1" s="1"/>
  <c r="N103" i="2"/>
  <c r="D22" i="1" s="1"/>
  <c r="N104" i="2"/>
  <c r="D23" i="1" s="1"/>
  <c r="N13" i="2"/>
  <c r="B12" i="1"/>
  <c r="N14" i="2"/>
  <c r="B13" i="1" s="1"/>
  <c r="N15" i="2"/>
  <c r="B14" i="1" s="1"/>
  <c r="N17" i="2"/>
  <c r="B16" i="1"/>
  <c r="N18" i="2"/>
  <c r="B17" i="1" s="1"/>
  <c r="N19" i="2"/>
  <c r="B18" i="1" s="1"/>
  <c r="N20" i="2"/>
  <c r="B19" i="1" s="1"/>
  <c r="N21" i="2"/>
  <c r="B20" i="1" s="1"/>
  <c r="N22" i="2"/>
  <c r="B21" i="1"/>
  <c r="N23" i="2"/>
  <c r="B22" i="1" s="1"/>
  <c r="N24" i="2"/>
  <c r="B23" i="1" s="1"/>
  <c r="N26" i="2"/>
  <c r="B25" i="1"/>
  <c r="N28" i="2"/>
  <c r="B27" i="1" s="1"/>
  <c r="N105" i="2"/>
  <c r="D24" i="1" s="1"/>
  <c r="N106" i="2"/>
  <c r="D25" i="1" s="1"/>
  <c r="N107" i="2"/>
  <c r="D26" i="1" s="1"/>
  <c r="N108" i="2"/>
  <c r="D27" i="1"/>
  <c r="N25" i="2"/>
  <c r="B24" i="1" s="1"/>
  <c r="N27" i="2"/>
  <c r="B26" i="1" s="1"/>
  <c r="B18" i="8"/>
  <c r="B20" i="8" s="1"/>
  <c r="C6" i="41" s="1"/>
  <c r="E6" i="3"/>
  <c r="C110" i="16" s="1"/>
  <c r="A3" i="16"/>
  <c r="A2" i="16"/>
  <c r="A3" i="3"/>
  <c r="A2" i="3"/>
  <c r="A3" i="1"/>
  <c r="A2" i="1"/>
  <c r="A3" i="7"/>
  <c r="A2" i="7"/>
  <c r="A3" i="2"/>
  <c r="A2" i="2"/>
  <c r="A3" i="41"/>
  <c r="A2" i="41"/>
  <c r="A2" i="8"/>
  <c r="A36" i="4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2" i="45"/>
  <c r="A3" i="45"/>
  <c r="A16" i="41"/>
  <c r="A17" i="41"/>
  <c r="A26" i="1"/>
  <c r="A12" i="1"/>
  <c r="A13" i="1"/>
  <c r="A14" i="1"/>
  <c r="A15" i="1"/>
  <c r="A16" i="1"/>
  <c r="A17" i="1"/>
  <c r="A18" i="1"/>
  <c r="A19" i="1"/>
  <c r="A20" i="1"/>
  <c r="A21" i="1"/>
  <c r="A22" i="1"/>
  <c r="A23" i="1"/>
  <c r="A24" i="1"/>
  <c r="A25" i="1"/>
  <c r="A47" i="16"/>
  <c r="A86" i="16"/>
  <c r="A48" i="16"/>
  <c r="A87" i="16" s="1"/>
  <c r="A49" i="16"/>
  <c r="A88" i="16" s="1"/>
  <c r="A50" i="16"/>
  <c r="A89" i="16"/>
  <c r="A51" i="16"/>
  <c r="A90" i="16" s="1"/>
  <c r="A52" i="16"/>
  <c r="A91" i="16" s="1"/>
  <c r="A53" i="16"/>
  <c r="A92" i="16" s="1"/>
  <c r="A54" i="16"/>
  <c r="A93" i="16" s="1"/>
  <c r="A55" i="16"/>
  <c r="A94" i="16"/>
  <c r="A56" i="16"/>
  <c r="A95" i="16"/>
  <c r="A57" i="16"/>
  <c r="A96" i="16" s="1"/>
  <c r="A58" i="16"/>
  <c r="A97" i="16" s="1"/>
  <c r="A59" i="16"/>
  <c r="A98" i="16"/>
  <c r="A60" i="16"/>
  <c r="A99" i="16" s="1"/>
  <c r="A61" i="16"/>
  <c r="A100" i="16" s="1"/>
  <c r="A62" i="16"/>
  <c r="A101" i="16" s="1"/>
  <c r="A63" i="16"/>
  <c r="A102" i="16"/>
  <c r="A64" i="16"/>
  <c r="A103" i="16"/>
  <c r="A65" i="16"/>
  <c r="A104" i="16" s="1"/>
  <c r="A66" i="16"/>
  <c r="A105" i="16" s="1"/>
  <c r="A67" i="16"/>
  <c r="A106" i="16"/>
  <c r="A68" i="16"/>
  <c r="A107" i="16"/>
  <c r="A69" i="16"/>
  <c r="A108" i="16" s="1"/>
  <c r="A70" i="16"/>
  <c r="A109" i="16"/>
  <c r="A71" i="16"/>
  <c r="A110" i="16" s="1"/>
  <c r="A72" i="16"/>
  <c r="A111" i="16" s="1"/>
  <c r="A73" i="16"/>
  <c r="A112" i="16" s="1"/>
  <c r="A74" i="16"/>
  <c r="A113" i="16" s="1"/>
  <c r="A75" i="16"/>
  <c r="A114" i="16"/>
  <c r="A76" i="16"/>
  <c r="A115" i="16"/>
  <c r="A77" i="16"/>
  <c r="A116" i="16" s="1"/>
  <c r="A78" i="16"/>
  <c r="A117" i="16"/>
  <c r="A79" i="16"/>
  <c r="A118" i="16" s="1"/>
  <c r="A80" i="16"/>
  <c r="A119" i="16" s="1"/>
  <c r="A81" i="16"/>
  <c r="A120" i="16" s="1"/>
  <c r="A46" i="16"/>
  <c r="A85" i="16" s="1"/>
  <c r="A32" i="1"/>
  <c r="K84" i="16"/>
  <c r="I84" i="16"/>
  <c r="A47" i="2"/>
  <c r="A87" i="2" s="1"/>
  <c r="A51" i="2"/>
  <c r="A52" i="2"/>
  <c r="A92" i="2" s="1"/>
  <c r="A69" i="2"/>
  <c r="A71" i="2"/>
  <c r="A111" i="2"/>
  <c r="A72" i="2"/>
  <c r="A112" i="2"/>
  <c r="A73" i="2"/>
  <c r="A113" i="2" s="1"/>
  <c r="A75" i="2"/>
  <c r="A115" i="2"/>
  <c r="A76" i="2"/>
  <c r="A116" i="2" s="1"/>
  <c r="A78" i="2"/>
  <c r="A118" i="2"/>
  <c r="A81" i="2"/>
  <c r="A121" i="2"/>
  <c r="A82" i="2"/>
  <c r="A86" i="2"/>
  <c r="A90" i="2"/>
  <c r="A91" i="2"/>
  <c r="A109" i="2"/>
  <c r="A110" i="2"/>
  <c r="A114" i="2"/>
  <c r="A122" i="2"/>
  <c r="H21" i="4"/>
  <c r="I8" i="4"/>
  <c r="I9" i="4"/>
  <c r="I10" i="4"/>
  <c r="I11" i="4"/>
  <c r="I12" i="4"/>
  <c r="I13" i="4"/>
  <c r="I14" i="4"/>
  <c r="I21" i="4" s="1"/>
  <c r="I15" i="4"/>
  <c r="I16" i="4"/>
  <c r="I17" i="4"/>
  <c r="I18" i="4"/>
  <c r="I19" i="4"/>
  <c r="I20" i="4"/>
  <c r="A27" i="1"/>
  <c r="A3" i="9"/>
  <c r="A40" i="1"/>
  <c r="A39" i="1"/>
  <c r="A38" i="1"/>
  <c r="A37" i="1"/>
  <c r="A36" i="1"/>
  <c r="A35" i="1"/>
  <c r="A31" i="1"/>
  <c r="A30" i="1"/>
  <c r="A29" i="1"/>
  <c r="A28" i="1"/>
  <c r="A11" i="1"/>
  <c r="A10" i="1"/>
  <c r="D21" i="4"/>
  <c r="A2" i="9"/>
  <c r="A2" i="4"/>
  <c r="A1" i="4"/>
  <c r="F8" i="4"/>
  <c r="F9" i="4"/>
  <c r="F10" i="4"/>
  <c r="F11" i="4"/>
  <c r="F12" i="4"/>
  <c r="F13" i="4"/>
  <c r="F14" i="4"/>
  <c r="F15" i="4"/>
  <c r="F16" i="4"/>
  <c r="F17" i="4"/>
  <c r="F18" i="4"/>
  <c r="F19" i="4"/>
  <c r="F20" i="4"/>
  <c r="F58" i="16"/>
  <c r="F63" i="16"/>
  <c r="F66" i="16"/>
  <c r="F48" i="16"/>
  <c r="F51" i="16"/>
  <c r="F56" i="16"/>
  <c r="D58" i="16"/>
  <c r="D59" i="16"/>
  <c r="D60" i="16"/>
  <c r="D61" i="16"/>
  <c r="D62" i="16"/>
  <c r="D63" i="16"/>
  <c r="D64" i="16"/>
  <c r="D65" i="16"/>
  <c r="D66" i="16"/>
  <c r="D67" i="16"/>
  <c r="D68" i="16"/>
  <c r="D69" i="16"/>
  <c r="D81" i="16"/>
  <c r="D46" i="16"/>
  <c r="D47" i="16"/>
  <c r="D48" i="16"/>
  <c r="D49" i="16"/>
  <c r="D50" i="16"/>
  <c r="D51" i="16"/>
  <c r="D52" i="16"/>
  <c r="D53" i="16"/>
  <c r="D54" i="16"/>
  <c r="D55" i="16"/>
  <c r="D56" i="16"/>
  <c r="D57" i="16"/>
  <c r="Q45" i="16"/>
  <c r="P45" i="16"/>
  <c r="N45" i="16"/>
  <c r="M45" i="16"/>
  <c r="C54" i="16"/>
  <c r="E68" i="16"/>
  <c r="E66" i="16"/>
  <c r="C65" i="16"/>
  <c r="E64" i="16"/>
  <c r="E62" i="16"/>
  <c r="E108" i="16"/>
  <c r="E102" i="16"/>
  <c r="C72" i="16"/>
  <c r="C75" i="16"/>
  <c r="C80" i="16"/>
  <c r="E70" i="16"/>
  <c r="E72" i="16"/>
  <c r="E74" i="16"/>
  <c r="E76" i="16"/>
  <c r="E78" i="16"/>
  <c r="E80" i="16"/>
  <c r="E46" i="16"/>
  <c r="I98" i="16"/>
  <c r="I100" i="16"/>
  <c r="I102" i="16"/>
  <c r="I104" i="16"/>
  <c r="I106" i="16"/>
  <c r="I108" i="16"/>
  <c r="I109" i="16"/>
  <c r="I111" i="16"/>
  <c r="I113" i="16"/>
  <c r="I115" i="16"/>
  <c r="I117" i="16"/>
  <c r="I119" i="16"/>
  <c r="I85" i="16"/>
  <c r="I86" i="16"/>
  <c r="I88" i="16"/>
  <c r="I90" i="16"/>
  <c r="I92" i="16"/>
  <c r="I94" i="16"/>
  <c r="I96" i="16"/>
  <c r="G98" i="16"/>
  <c r="G100" i="16"/>
  <c r="G102" i="16"/>
  <c r="G104" i="16"/>
  <c r="G106" i="16"/>
  <c r="G108" i="16"/>
  <c r="G109" i="16"/>
  <c r="G111" i="16"/>
  <c r="G113" i="16"/>
  <c r="G115" i="16"/>
  <c r="G117" i="16"/>
  <c r="G119" i="16"/>
  <c r="G85" i="16"/>
  <c r="G86" i="16"/>
  <c r="G88" i="16"/>
  <c r="G90" i="16"/>
  <c r="G92" i="16"/>
  <c r="G94" i="16"/>
  <c r="G96" i="16"/>
  <c r="E101" i="16"/>
  <c r="E107" i="16"/>
  <c r="E114" i="16"/>
  <c r="E120" i="16"/>
  <c r="E95" i="16"/>
  <c r="C55" i="16"/>
  <c r="C68" i="16"/>
  <c r="C62" i="16"/>
  <c r="E81" i="16"/>
  <c r="E79" i="16"/>
  <c r="E77" i="16"/>
  <c r="E75" i="16"/>
  <c r="E73" i="16"/>
  <c r="E71" i="16"/>
  <c r="E58" i="16"/>
  <c r="F84" i="16"/>
  <c r="J84" i="16"/>
  <c r="E57" i="16"/>
  <c r="R56" i="16"/>
  <c r="P56" i="16"/>
  <c r="N56" i="16"/>
  <c r="L56" i="16"/>
  <c r="J56" i="16"/>
  <c r="H56" i="16"/>
  <c r="E55" i="16"/>
  <c r="R54" i="16"/>
  <c r="P54" i="16"/>
  <c r="N54" i="16"/>
  <c r="L54" i="16"/>
  <c r="J54" i="16"/>
  <c r="H54" i="16"/>
  <c r="R53" i="16"/>
  <c r="P53" i="16"/>
  <c r="N53" i="16"/>
  <c r="L53" i="16"/>
  <c r="J53" i="16"/>
  <c r="H53" i="16"/>
  <c r="E52" i="16"/>
  <c r="R49" i="16"/>
  <c r="P49" i="16"/>
  <c r="N49" i="16"/>
  <c r="L49" i="16"/>
  <c r="J49" i="16"/>
  <c r="H49" i="16"/>
  <c r="E48" i="16"/>
  <c r="R69" i="16"/>
  <c r="P69" i="16"/>
  <c r="N69" i="16"/>
  <c r="L69" i="16"/>
  <c r="J69" i="16"/>
  <c r="H69" i="16"/>
  <c r="R68" i="16"/>
  <c r="P68" i="16"/>
  <c r="N68" i="16"/>
  <c r="L68" i="16"/>
  <c r="J68" i="16"/>
  <c r="H68" i="16"/>
  <c r="E67" i="16"/>
  <c r="H84" i="16"/>
  <c r="E53" i="16"/>
  <c r="R52" i="16"/>
  <c r="P52" i="16"/>
  <c r="N52" i="16"/>
  <c r="L52" i="16"/>
  <c r="J52" i="16"/>
  <c r="H52" i="16"/>
  <c r="E51" i="16"/>
  <c r="R50" i="16"/>
  <c r="P50" i="16"/>
  <c r="N50" i="16"/>
  <c r="L50" i="16"/>
  <c r="J50" i="16"/>
  <c r="H50" i="16"/>
  <c r="E49" i="16"/>
  <c r="R48" i="16"/>
  <c r="P48" i="16"/>
  <c r="N48" i="16"/>
  <c r="L48" i="16"/>
  <c r="J48" i="16"/>
  <c r="H48" i="16"/>
  <c r="E47" i="16"/>
  <c r="R46" i="16"/>
  <c r="P46" i="16"/>
  <c r="N46" i="16"/>
  <c r="L46" i="16"/>
  <c r="J46" i="16"/>
  <c r="H46" i="16"/>
  <c r="R81" i="16"/>
  <c r="P81" i="16"/>
  <c r="N81" i="16"/>
  <c r="L81" i="16"/>
  <c r="J81" i="16"/>
  <c r="H81" i="16"/>
  <c r="R80" i="16"/>
  <c r="P80" i="16"/>
  <c r="N80" i="16"/>
  <c r="L80" i="16"/>
  <c r="J80" i="16"/>
  <c r="H80" i="16"/>
  <c r="R79" i="16"/>
  <c r="P79" i="16"/>
  <c r="N79" i="16"/>
  <c r="L79" i="16"/>
  <c r="J79" i="16"/>
  <c r="H79" i="16"/>
  <c r="R78" i="16"/>
  <c r="P78" i="16"/>
  <c r="N78" i="16"/>
  <c r="L78" i="16"/>
  <c r="J78" i="16"/>
  <c r="H78" i="16"/>
  <c r="R77" i="16"/>
  <c r="P77" i="16"/>
  <c r="N77" i="16"/>
  <c r="L77" i="16"/>
  <c r="J77" i="16"/>
  <c r="H77" i="16"/>
  <c r="R76" i="16"/>
  <c r="P76" i="16"/>
  <c r="N76" i="16"/>
  <c r="L76" i="16"/>
  <c r="J76" i="16"/>
  <c r="H76" i="16"/>
  <c r="R75" i="16"/>
  <c r="P75" i="16"/>
  <c r="N75" i="16"/>
  <c r="L75" i="16"/>
  <c r="J75" i="16"/>
  <c r="H75" i="16"/>
  <c r="R74" i="16"/>
  <c r="P74" i="16"/>
  <c r="N74" i="16"/>
  <c r="L74" i="16"/>
  <c r="J74" i="16"/>
  <c r="H74" i="16"/>
  <c r="R73" i="16"/>
  <c r="P73" i="16"/>
  <c r="N73" i="16"/>
  <c r="L73" i="16"/>
  <c r="J73" i="16"/>
  <c r="H73" i="16"/>
  <c r="R72" i="16"/>
  <c r="P72" i="16"/>
  <c r="N72" i="16"/>
  <c r="L72" i="16"/>
  <c r="J72" i="16"/>
  <c r="H72" i="16"/>
  <c r="R71" i="16"/>
  <c r="P71" i="16"/>
  <c r="N71" i="16"/>
  <c r="L71" i="16"/>
  <c r="J71" i="16"/>
  <c r="H71" i="16"/>
  <c r="R70" i="16"/>
  <c r="P70" i="16"/>
  <c r="N70" i="16"/>
  <c r="L70" i="16"/>
  <c r="J70" i="16"/>
  <c r="H70" i="16"/>
  <c r="E69" i="16"/>
  <c r="R67" i="16"/>
  <c r="P67" i="16"/>
  <c r="N67" i="16"/>
  <c r="L67" i="16"/>
  <c r="J67" i="16"/>
  <c r="H67" i="16"/>
  <c r="R66" i="16"/>
  <c r="P66" i="16"/>
  <c r="N66" i="16"/>
  <c r="L66" i="16"/>
  <c r="J66" i="16"/>
  <c r="H66" i="16"/>
  <c r="E65" i="16"/>
  <c r="R64" i="16"/>
  <c r="P64" i="16"/>
  <c r="N64" i="16"/>
  <c r="L64" i="16"/>
  <c r="J64" i="16"/>
  <c r="H64" i="16"/>
  <c r="R63" i="16"/>
  <c r="P63" i="16"/>
  <c r="N63" i="16"/>
  <c r="L63" i="16"/>
  <c r="J63" i="16"/>
  <c r="H63" i="16"/>
  <c r="R62" i="16"/>
  <c r="P62" i="16"/>
  <c r="N62" i="16"/>
  <c r="L62" i="16"/>
  <c r="J62" i="16"/>
  <c r="H62" i="16"/>
  <c r="E61" i="16"/>
  <c r="H61" i="16"/>
  <c r="R84" i="16"/>
  <c r="R61" i="16"/>
  <c r="P61" i="16"/>
  <c r="N61" i="16"/>
  <c r="L61" i="16"/>
  <c r="J61" i="16"/>
  <c r="R59" i="16"/>
  <c r="P59" i="16"/>
  <c r="N59" i="16"/>
  <c r="L59" i="16"/>
  <c r="F101" i="16"/>
  <c r="F99" i="16"/>
  <c r="K59" i="16"/>
  <c r="L120" i="16"/>
  <c r="L118" i="16"/>
  <c r="L116" i="16"/>
  <c r="L114" i="16"/>
  <c r="L112" i="16"/>
  <c r="L110" i="16"/>
  <c r="L108" i="16"/>
  <c r="L106" i="16"/>
  <c r="L104" i="16"/>
  <c r="L102" i="16"/>
  <c r="L100" i="16"/>
  <c r="L98" i="16"/>
  <c r="L96" i="16"/>
  <c r="L94" i="16"/>
  <c r="L92" i="16"/>
  <c r="L90" i="16"/>
  <c r="L88" i="16"/>
  <c r="G65" i="16"/>
  <c r="G64" i="16"/>
  <c r="G61" i="16"/>
  <c r="G60" i="16"/>
  <c r="G59" i="16"/>
  <c r="E59" i="16"/>
  <c r="Q51" i="16"/>
  <c r="I50" i="16"/>
  <c r="M49" i="16"/>
  <c r="K81" i="16"/>
  <c r="D80" i="16"/>
  <c r="K80" i="16"/>
  <c r="D79" i="16"/>
  <c r="K79" i="16"/>
  <c r="D78" i="16"/>
  <c r="K78" i="16"/>
  <c r="D77" i="16"/>
  <c r="K77" i="16"/>
  <c r="D76" i="16"/>
  <c r="K76" i="16"/>
  <c r="D75" i="16"/>
  <c r="K75" i="16"/>
  <c r="D74" i="16"/>
  <c r="K74" i="16"/>
  <c r="D73" i="16"/>
  <c r="K73" i="16"/>
  <c r="D72" i="16"/>
  <c r="K72" i="16"/>
  <c r="D71" i="16"/>
  <c r="K71" i="16"/>
  <c r="K70" i="16"/>
  <c r="K69" i="16"/>
  <c r="G68" i="16"/>
  <c r="K67" i="16"/>
  <c r="G66" i="16"/>
  <c r="K65" i="16"/>
  <c r="Q64" i="16"/>
  <c r="Q60" i="16"/>
  <c r="M59" i="16"/>
  <c r="K49" i="16"/>
  <c r="G48" i="16"/>
  <c r="K47" i="16"/>
  <c r="G47" i="16"/>
  <c r="O46" i="16"/>
  <c r="G46" i="16"/>
  <c r="Q80" i="16"/>
  <c r="I78" i="16"/>
  <c r="Q76" i="16"/>
  <c r="I74" i="16"/>
  <c r="Q72" i="16"/>
  <c r="I70" i="16"/>
  <c r="M66" i="16"/>
  <c r="K63" i="16"/>
  <c r="G62" i="16"/>
  <c r="K61" i="16"/>
  <c r="M48" i="16"/>
  <c r="G81" i="16"/>
  <c r="G80" i="16"/>
  <c r="G79" i="16"/>
  <c r="G78" i="16"/>
  <c r="G77" i="16"/>
  <c r="G76" i="16"/>
  <c r="G75" i="16"/>
  <c r="G74" i="16"/>
  <c r="G73" i="16"/>
  <c r="G72" i="16"/>
  <c r="G71" i="16"/>
  <c r="G70" i="16"/>
  <c r="G69" i="16"/>
  <c r="K68" i="16"/>
  <c r="G67" i="16"/>
  <c r="K66" i="16"/>
  <c r="M65" i="16"/>
  <c r="Q63" i="16"/>
  <c r="Q61" i="16"/>
  <c r="O60" i="16"/>
  <c r="K60" i="16"/>
  <c r="Q59" i="16"/>
  <c r="H60" i="16"/>
  <c r="O73" i="16"/>
  <c r="O67" i="16"/>
  <c r="O66" i="16"/>
  <c r="O57" i="16"/>
  <c r="O56" i="16"/>
  <c r="O54" i="16"/>
  <c r="O52" i="16"/>
  <c r="J47" i="16"/>
  <c r="E60" i="16"/>
  <c r="K58" i="16"/>
  <c r="O72" i="16"/>
  <c r="O76" i="16"/>
  <c r="O80" i="16"/>
  <c r="O64" i="16"/>
  <c r="O50" i="16"/>
  <c r="J51" i="16"/>
  <c r="J57" i="16"/>
  <c r="O58" i="16"/>
  <c r="O77" i="16"/>
  <c r="O69" i="16"/>
  <c r="O68" i="16"/>
  <c r="O53" i="16"/>
  <c r="E50" i="16"/>
  <c r="E63" i="16"/>
  <c r="O70" i="16"/>
  <c r="O74" i="16"/>
  <c r="O78" i="16"/>
  <c r="O47" i="16"/>
  <c r="L45" i="16"/>
  <c r="K53" i="16"/>
  <c r="O51" i="16"/>
  <c r="K50" i="16"/>
  <c r="F75" i="16"/>
  <c r="O63" i="16"/>
  <c r="O65" i="16"/>
  <c r="G63" i="16"/>
  <c r="O81" i="16"/>
  <c r="O71" i="16"/>
  <c r="O75" i="16"/>
  <c r="O79" i="16"/>
  <c r="O62" i="16"/>
  <c r="O48" i="16"/>
  <c r="E56" i="16"/>
  <c r="O55" i="16"/>
  <c r="O49" i="16"/>
  <c r="K64" i="16"/>
  <c r="H99" i="16"/>
  <c r="M62" i="16"/>
  <c r="Q65" i="16"/>
  <c r="I69" i="16"/>
  <c r="I73" i="16"/>
  <c r="I77" i="16"/>
  <c r="I81" i="16"/>
  <c r="I60" i="16"/>
  <c r="C64" i="16"/>
  <c r="C57" i="16"/>
  <c r="E118" i="16"/>
  <c r="E105" i="16"/>
  <c r="C74" i="16"/>
  <c r="E104" i="16"/>
  <c r="C56" i="16"/>
  <c r="F50" i="16"/>
  <c r="F65" i="16"/>
  <c r="Q85" i="16"/>
  <c r="N118" i="16"/>
  <c r="N117" i="16"/>
  <c r="Q112" i="16"/>
  <c r="Q111" i="16"/>
  <c r="J109" i="16"/>
  <c r="J108" i="16"/>
  <c r="N102" i="16"/>
  <c r="N101" i="16"/>
  <c r="Q96" i="16"/>
  <c r="Q95" i="16"/>
  <c r="J93" i="16"/>
  <c r="J92" i="16"/>
  <c r="N86" i="16"/>
  <c r="M57" i="16"/>
  <c r="Q56" i="16"/>
  <c r="H95" i="16"/>
  <c r="H88" i="16"/>
  <c r="F80" i="16"/>
  <c r="F76" i="16"/>
  <c r="F72" i="16"/>
  <c r="H115" i="16"/>
  <c r="E111" i="16"/>
  <c r="Q66" i="16"/>
  <c r="G99" i="16"/>
  <c r="I63" i="16"/>
  <c r="M46" i="16"/>
  <c r="Q69" i="16"/>
  <c r="Q73" i="16"/>
  <c r="Q77" i="16"/>
  <c r="Q81" i="16"/>
  <c r="M60" i="16"/>
  <c r="I64" i="16"/>
  <c r="C66" i="16"/>
  <c r="I66" i="16"/>
  <c r="C81" i="16"/>
  <c r="E116" i="16"/>
  <c r="E103" i="16"/>
  <c r="C73" i="16"/>
  <c r="E106" i="16"/>
  <c r="C67" i="16"/>
  <c r="C46" i="16"/>
  <c r="F57" i="16"/>
  <c r="F49" i="16"/>
  <c r="F64" i="16"/>
  <c r="J85" i="16"/>
  <c r="N116" i="16"/>
  <c r="N115" i="16"/>
  <c r="Q110" i="16"/>
  <c r="Q109" i="16"/>
  <c r="J107" i="16"/>
  <c r="J106" i="16"/>
  <c r="N100" i="16"/>
  <c r="N99" i="16"/>
  <c r="Q94" i="16"/>
  <c r="Q93" i="16"/>
  <c r="J91" i="16"/>
  <c r="J90" i="16"/>
  <c r="Q53" i="16"/>
  <c r="M52" i="16"/>
  <c r="H93" i="16"/>
  <c r="H86" i="16"/>
  <c r="M80" i="16"/>
  <c r="M76" i="16"/>
  <c r="M72" i="16"/>
  <c r="H120" i="16"/>
  <c r="H113" i="16"/>
  <c r="E109" i="16"/>
  <c r="H109" i="16"/>
  <c r="H101" i="16"/>
  <c r="H97" i="16"/>
  <c r="M64" i="16"/>
  <c r="Q49" i="16"/>
  <c r="I67" i="16"/>
  <c r="Q70" i="16"/>
  <c r="Q74" i="16"/>
  <c r="Q78" i="16"/>
  <c r="M61" i="16"/>
  <c r="I46" i="16"/>
  <c r="Q50" i="16"/>
  <c r="G84" i="16"/>
  <c r="C47" i="16"/>
  <c r="E93" i="16"/>
  <c r="E99" i="16"/>
  <c r="C79" i="16"/>
  <c r="C71" i="16"/>
  <c r="C61" i="16"/>
  <c r="C69" i="16"/>
  <c r="F55" i="16"/>
  <c r="F47" i="16"/>
  <c r="F62" i="16"/>
  <c r="J119" i="16"/>
  <c r="J118" i="16"/>
  <c r="N112" i="16"/>
  <c r="N111" i="16"/>
  <c r="Q106" i="16"/>
  <c r="Q105" i="16"/>
  <c r="J103" i="16"/>
  <c r="J102" i="16"/>
  <c r="N96" i="16"/>
  <c r="N95" i="16"/>
  <c r="Q90" i="16"/>
  <c r="Q89" i="16"/>
  <c r="J87" i="16"/>
  <c r="J86" i="16"/>
  <c r="M55" i="16"/>
  <c r="Q54" i="16"/>
  <c r="M53" i="16"/>
  <c r="I52" i="16"/>
  <c r="I49" i="16"/>
  <c r="E94" i="16"/>
  <c r="H89" i="16"/>
  <c r="M79" i="16"/>
  <c r="M75" i="16"/>
  <c r="M71" i="16"/>
  <c r="H116" i="16"/>
  <c r="M50" i="16"/>
  <c r="Q67" i="16"/>
  <c r="I71" i="16"/>
  <c r="I75" i="16"/>
  <c r="I79" i="16"/>
  <c r="I62" i="16"/>
  <c r="Q46" i="16"/>
  <c r="C49" i="16"/>
  <c r="E91" i="16"/>
  <c r="C78" i="16"/>
  <c r="C70" i="16"/>
  <c r="C48" i="16"/>
  <c r="F54" i="16"/>
  <c r="F69" i="16"/>
  <c r="F61" i="16"/>
  <c r="Q120" i="16"/>
  <c r="Q119" i="16"/>
  <c r="J117" i="16"/>
  <c r="J116" i="16"/>
  <c r="N110" i="16"/>
  <c r="N109" i="16"/>
  <c r="Q104" i="16"/>
  <c r="Q103" i="16"/>
  <c r="J101" i="16"/>
  <c r="J100" i="16"/>
  <c r="N94" i="16"/>
  <c r="N93" i="16"/>
  <c r="Q88" i="16"/>
  <c r="Q87" i="16"/>
  <c r="Q57" i="16"/>
  <c r="I57" i="16"/>
  <c r="I56" i="16"/>
  <c r="I51" i="16"/>
  <c r="H96" i="16"/>
  <c r="E92" i="16"/>
  <c r="H87" i="16"/>
  <c r="E85" i="16"/>
  <c r="F78" i="16"/>
  <c r="F74" i="16"/>
  <c r="F70" i="16"/>
  <c r="E119" i="16"/>
  <c r="H119" i="16"/>
  <c r="G116" i="16"/>
  <c r="H114" i="16"/>
  <c r="M69" i="16"/>
  <c r="O59" i="16"/>
  <c r="H100" i="16"/>
  <c r="M68" i="16"/>
  <c r="Q71" i="16"/>
  <c r="Q75" i="16"/>
  <c r="Q79" i="16"/>
  <c r="Q62" i="16"/>
  <c r="I48" i="16"/>
  <c r="C51" i="16"/>
  <c r="E89" i="16"/>
  <c r="E112" i="16"/>
  <c r="C77" i="16"/>
  <c r="C58" i="16"/>
  <c r="C63" i="16"/>
  <c r="C50" i="16"/>
  <c r="O45" i="16"/>
  <c r="F53" i="16"/>
  <c r="F68" i="16"/>
  <c r="F60" i="16"/>
  <c r="N85" i="16"/>
  <c r="Q118" i="16"/>
  <c r="Q117" i="16"/>
  <c r="J115" i="16"/>
  <c r="J114" i="16"/>
  <c r="N108" i="16"/>
  <c r="N107" i="16"/>
  <c r="Q102" i="16"/>
  <c r="Q101" i="16"/>
  <c r="J99" i="16"/>
  <c r="J98" i="16"/>
  <c r="N92" i="16"/>
  <c r="N91" i="16"/>
  <c r="Q86" i="16"/>
  <c r="M54" i="16"/>
  <c r="I53" i="16"/>
  <c r="I47" i="16"/>
  <c r="H94" i="16"/>
  <c r="E90" i="16"/>
  <c r="H85" i="16"/>
  <c r="M78" i="16"/>
  <c r="M74" i="16"/>
  <c r="M70" i="16"/>
  <c r="E117" i="16"/>
  <c r="G114" i="16"/>
  <c r="H112" i="16"/>
  <c r="Q68" i="16"/>
  <c r="G97" i="16"/>
  <c r="I59" i="16"/>
  <c r="I61" i="16"/>
  <c r="I65" i="16"/>
  <c r="I72" i="16"/>
  <c r="I76" i="16"/>
  <c r="I80" i="16"/>
  <c r="M63" i="16"/>
  <c r="Q48" i="16"/>
  <c r="M51" i="16"/>
  <c r="C60" i="16"/>
  <c r="C53" i="16"/>
  <c r="E87" i="16"/>
  <c r="E110" i="16"/>
  <c r="E97" i="16"/>
  <c r="C76" i="16"/>
  <c r="E100" i="16"/>
  <c r="C52" i="16"/>
  <c r="F52" i="16"/>
  <c r="F67" i="16"/>
  <c r="F59" i="16"/>
  <c r="C84" i="16"/>
  <c r="Q116" i="16"/>
  <c r="Q115" i="16"/>
  <c r="J113" i="16"/>
  <c r="J112" i="16"/>
  <c r="N106" i="16"/>
  <c r="N105" i="16"/>
  <c r="Q100" i="16"/>
  <c r="J97" i="16"/>
  <c r="N90" i="16"/>
  <c r="H92" i="16"/>
  <c r="E88" i="16"/>
  <c r="F81" i="16"/>
  <c r="F77" i="16"/>
  <c r="E115" i="16"/>
  <c r="H110" i="16"/>
  <c r="I68" i="16"/>
  <c r="H108" i="16"/>
  <c r="H106" i="16"/>
  <c r="H104" i="16"/>
  <c r="K42" i="7" l="1"/>
  <c r="B12" i="2" s="1"/>
  <c r="B16" i="2" s="1"/>
  <c r="B29" i="2" s="1"/>
  <c r="D96" i="16"/>
  <c r="D88" i="16"/>
  <c r="D108" i="16"/>
  <c r="D103" i="16"/>
  <c r="D112" i="16"/>
  <c r="D111" i="16"/>
  <c r="D95" i="16"/>
  <c r="D120" i="16"/>
  <c r="D116" i="16"/>
  <c r="D110" i="16"/>
  <c r="D94" i="16"/>
  <c r="D90" i="16"/>
  <c r="D86" i="16"/>
  <c r="D115" i="16"/>
  <c r="D106" i="16"/>
  <c r="D101" i="16"/>
  <c r="D102" i="16"/>
  <c r="D89" i="16"/>
  <c r="D85" i="16"/>
  <c r="D119" i="16"/>
  <c r="D100" i="16"/>
  <c r="D93" i="16"/>
  <c r="D97" i="16"/>
  <c r="D98" i="16"/>
  <c r="D84" i="16"/>
  <c r="C109" i="16"/>
  <c r="C96" i="16"/>
  <c r="C91" i="16"/>
  <c r="C107" i="16"/>
  <c r="C108" i="16"/>
  <c r="C94" i="16"/>
  <c r="C89" i="16"/>
  <c r="C105" i="16"/>
  <c r="C85" i="16"/>
  <c r="C106" i="16"/>
  <c r="C92" i="16"/>
  <c r="C87" i="16"/>
  <c r="C103" i="16"/>
  <c r="C119" i="16"/>
  <c r="C104" i="16"/>
  <c r="S104" i="16" s="1"/>
  <c r="I49" i="2" s="1"/>
  <c r="C90" i="16"/>
  <c r="C118" i="16"/>
  <c r="C101" i="16"/>
  <c r="C102" i="16"/>
  <c r="S102" i="16" s="1"/>
  <c r="G49" i="2" s="1"/>
  <c r="C99" i="16"/>
  <c r="C115" i="16"/>
  <c r="S115" i="16" s="1"/>
  <c r="H89" i="2" s="1"/>
  <c r="C100" i="16"/>
  <c r="C86" i="16"/>
  <c r="C114" i="16"/>
  <c r="C97" i="16"/>
  <c r="C117" i="16"/>
  <c r="C88" i="16"/>
  <c r="S88" i="16" s="1"/>
  <c r="E9" i="2" s="1"/>
  <c r="C116" i="16"/>
  <c r="S116" i="16" s="1"/>
  <c r="I89" i="2" s="1"/>
  <c r="C113" i="16"/>
  <c r="C98" i="16"/>
  <c r="C95" i="16"/>
  <c r="S95" i="16" s="1"/>
  <c r="L9" i="2" s="1"/>
  <c r="C112" i="16"/>
  <c r="C111" i="16"/>
  <c r="C120" i="16"/>
  <c r="C93" i="16"/>
  <c r="C10" i="41"/>
  <c r="I37" i="2" s="1"/>
  <c r="C11" i="41"/>
  <c r="C12" i="41" s="1"/>
  <c r="I55" i="16"/>
  <c r="J60" i="16"/>
  <c r="Q97" i="16"/>
  <c r="Q91" i="16"/>
  <c r="K113" i="16"/>
  <c r="K105" i="16"/>
  <c r="K97" i="16"/>
  <c r="K85" i="16"/>
  <c r="R57" i="16"/>
  <c r="H55" i="16"/>
  <c r="F79" i="16"/>
  <c r="S79" i="16" s="1"/>
  <c r="K88" i="2" s="1"/>
  <c r="M67" i="16"/>
  <c r="S67" i="16" s="1"/>
  <c r="K48" i="2" s="1"/>
  <c r="H59" i="16"/>
  <c r="S59" i="16" s="1"/>
  <c r="C48" i="2" s="1"/>
  <c r="G101" i="16"/>
  <c r="S50" i="16"/>
  <c r="F8" i="2" s="1"/>
  <c r="S62" i="16"/>
  <c r="F48" i="2" s="1"/>
  <c r="S64" i="16"/>
  <c r="H48" i="2" s="1"/>
  <c r="S70" i="16"/>
  <c r="B88" i="2" s="1"/>
  <c r="S74" i="16"/>
  <c r="F88" i="2" s="1"/>
  <c r="S78" i="16"/>
  <c r="J88" i="2" s="1"/>
  <c r="Q107" i="16"/>
  <c r="K120" i="16"/>
  <c r="K112" i="16"/>
  <c r="K104" i="16"/>
  <c r="K96" i="16"/>
  <c r="K89" i="16"/>
  <c r="I54" i="16"/>
  <c r="I82" i="16" s="1"/>
  <c r="N47" i="16"/>
  <c r="I95" i="16"/>
  <c r="D91" i="16"/>
  <c r="D118" i="16"/>
  <c r="D113" i="16"/>
  <c r="S113" i="16" s="1"/>
  <c r="F89" i="2" s="1"/>
  <c r="R65" i="16"/>
  <c r="I99" i="16"/>
  <c r="G112" i="16"/>
  <c r="G121" i="16" s="1"/>
  <c r="A44" i="7"/>
  <c r="E44" i="7" s="1"/>
  <c r="D43" i="7"/>
  <c r="S108" i="16"/>
  <c r="M49" i="2" s="1"/>
  <c r="S69" i="16"/>
  <c r="M48" i="2" s="1"/>
  <c r="K119" i="16"/>
  <c r="K111" i="16"/>
  <c r="K103" i="16"/>
  <c r="K95" i="16"/>
  <c r="K87" i="16"/>
  <c r="N57" i="16"/>
  <c r="J58" i="16"/>
  <c r="J82" i="16" s="1"/>
  <c r="K118" i="16"/>
  <c r="K110" i="16"/>
  <c r="K102" i="16"/>
  <c r="N65" i="16"/>
  <c r="R55" i="16"/>
  <c r="R51" i="16"/>
  <c r="S77" i="16"/>
  <c r="I88" i="2" s="1"/>
  <c r="S73" i="16"/>
  <c r="E88" i="2" s="1"/>
  <c r="S81" i="16"/>
  <c r="M88" i="2" s="1"/>
  <c r="F82" i="16"/>
  <c r="S66" i="16"/>
  <c r="J48" i="2" s="1"/>
  <c r="S72" i="16"/>
  <c r="D88" i="2" s="1"/>
  <c r="S61" i="16"/>
  <c r="E48" i="2" s="1"/>
  <c r="S63" i="16"/>
  <c r="G48" i="2" s="1"/>
  <c r="S75" i="16"/>
  <c r="G88" i="2" s="1"/>
  <c r="S68" i="16"/>
  <c r="L48" i="2" s="1"/>
  <c r="S80" i="16"/>
  <c r="L88" i="2" s="1"/>
  <c r="D82" i="16"/>
  <c r="S71" i="16"/>
  <c r="C88" i="2" s="1"/>
  <c r="S76" i="16"/>
  <c r="H88" i="2" s="1"/>
  <c r="C82" i="16"/>
  <c r="E82" i="16"/>
  <c r="F21" i="4"/>
  <c r="M117" i="16"/>
  <c r="O115" i="16"/>
  <c r="M114" i="16"/>
  <c r="J111" i="16"/>
  <c r="M109" i="16"/>
  <c r="M98" i="16"/>
  <c r="M96" i="16"/>
  <c r="M94" i="16"/>
  <c r="O92" i="16"/>
  <c r="G57" i="16"/>
  <c r="K52" i="16"/>
  <c r="G49" i="16"/>
  <c r="S49" i="16" s="1"/>
  <c r="E8" i="2" s="1"/>
  <c r="L60" i="16"/>
  <c r="S60" i="16" s="1"/>
  <c r="D48" i="2" s="1"/>
  <c r="N51" i="16"/>
  <c r="N55" i="16"/>
  <c r="I107" i="16"/>
  <c r="I101" i="16"/>
  <c r="F97" i="16"/>
  <c r="F111" i="16"/>
  <c r="F119" i="16"/>
  <c r="F89" i="16"/>
  <c r="F91" i="16"/>
  <c r="F94" i="16"/>
  <c r="F100" i="16"/>
  <c r="F107" i="16"/>
  <c r="F109" i="16"/>
  <c r="F114" i="16"/>
  <c r="F117" i="16"/>
  <c r="E45" i="16"/>
  <c r="M85" i="16"/>
  <c r="M120" i="16"/>
  <c r="M115" i="16"/>
  <c r="O107" i="16"/>
  <c r="O103" i="16"/>
  <c r="O101" i="16"/>
  <c r="J94" i="16"/>
  <c r="M92" i="16"/>
  <c r="M87" i="16"/>
  <c r="G52" i="16"/>
  <c r="S52" i="16" s="1"/>
  <c r="H8" i="2" s="1"/>
  <c r="E96" i="16"/>
  <c r="S96" i="16" s="1"/>
  <c r="M9" i="2" s="1"/>
  <c r="R60" i="16"/>
  <c r="R47" i="16"/>
  <c r="H107" i="16"/>
  <c r="P86" i="16"/>
  <c r="P102" i="16"/>
  <c r="P108" i="16"/>
  <c r="P96" i="16"/>
  <c r="P111" i="16"/>
  <c r="E98" i="16"/>
  <c r="H44" i="7"/>
  <c r="I44" i="7"/>
  <c r="J44" i="7"/>
  <c r="D44" i="7"/>
  <c r="M101" i="16"/>
  <c r="K56" i="16"/>
  <c r="O96" i="16"/>
  <c r="O90" i="16"/>
  <c r="O93" i="16"/>
  <c r="O105" i="16"/>
  <c r="J89" i="16"/>
  <c r="J104" i="16"/>
  <c r="J88" i="16"/>
  <c r="J95" i="16"/>
  <c r="O118" i="16"/>
  <c r="M112" i="16"/>
  <c r="O110" i="16"/>
  <c r="M103" i="16"/>
  <c r="O97" i="16"/>
  <c r="O95" i="16"/>
  <c r="O89" i="16"/>
  <c r="G56" i="16"/>
  <c r="S56" i="16" s="1"/>
  <c r="L8" i="2" s="1"/>
  <c r="G55" i="16"/>
  <c r="E86" i="16"/>
  <c r="H111" i="16"/>
  <c r="S111" i="16" s="1"/>
  <c r="D89" i="2" s="1"/>
  <c r="H57" i="16"/>
  <c r="H65" i="16"/>
  <c r="I105" i="16"/>
  <c r="I87" i="16"/>
  <c r="I103" i="16"/>
  <c r="I112" i="16"/>
  <c r="M118" i="16"/>
  <c r="O116" i="16"/>
  <c r="O113" i="16"/>
  <c r="J110" i="16"/>
  <c r="O108" i="16"/>
  <c r="M95" i="16"/>
  <c r="O91" i="16"/>
  <c r="M89" i="16"/>
  <c r="O86" i="16"/>
  <c r="K51" i="16"/>
  <c r="I89" i="16"/>
  <c r="H118" i="16"/>
  <c r="I114" i="16"/>
  <c r="L65" i="16"/>
  <c r="P58" i="16"/>
  <c r="P51" i="16"/>
  <c r="P55" i="16"/>
  <c r="G58" i="16"/>
  <c r="H98" i="16"/>
  <c r="D99" i="16"/>
  <c r="D107" i="16"/>
  <c r="D109" i="16"/>
  <c r="S109" i="16" s="1"/>
  <c r="B89" i="2" s="1"/>
  <c r="D114" i="16"/>
  <c r="D117" i="16"/>
  <c r="D105" i="16"/>
  <c r="D87" i="16"/>
  <c r="D92" i="16"/>
  <c r="B44" i="7"/>
  <c r="K46" i="16"/>
  <c r="K48" i="16"/>
  <c r="S48" i="16" s="1"/>
  <c r="D8" i="2" s="1"/>
  <c r="K54" i="16"/>
  <c r="S54" i="16" s="1"/>
  <c r="J8" i="2" s="1"/>
  <c r="K57" i="16"/>
  <c r="M90" i="16"/>
  <c r="M93" i="16"/>
  <c r="M105" i="16"/>
  <c r="M99" i="16"/>
  <c r="M104" i="16"/>
  <c r="M107" i="16"/>
  <c r="M110" i="16"/>
  <c r="H103" i="16"/>
  <c r="H90" i="16"/>
  <c r="O114" i="16"/>
  <c r="M113" i="16"/>
  <c r="M111" i="16"/>
  <c r="M106" i="16"/>
  <c r="M102" i="16"/>
  <c r="M100" i="16"/>
  <c r="O98" i="16"/>
  <c r="L55" i="16"/>
  <c r="G53" i="16"/>
  <c r="S53" i="16" s="1"/>
  <c r="I8" i="2" s="1"/>
  <c r="G51" i="16"/>
  <c r="H47" i="16"/>
  <c r="S47" i="16" s="1"/>
  <c r="C8" i="2" s="1"/>
  <c r="I91" i="16"/>
  <c r="I120" i="16"/>
  <c r="H117" i="16"/>
  <c r="I110" i="16"/>
  <c r="S110" i="16" s="1"/>
  <c r="C89" i="2" s="1"/>
  <c r="H105" i="16"/>
  <c r="I97" i="16"/>
  <c r="O120" i="16"/>
  <c r="M119" i="16"/>
  <c r="O117" i="16"/>
  <c r="O109" i="16"/>
  <c r="O94" i="16"/>
  <c r="O87" i="16"/>
  <c r="L57" i="16"/>
  <c r="K55" i="16"/>
  <c r="H91" i="16"/>
  <c r="R87" i="16"/>
  <c r="R94" i="16"/>
  <c r="R100" i="16"/>
  <c r="R86" i="16"/>
  <c r="R91" i="16"/>
  <c r="R97" i="16"/>
  <c r="R102" i="16"/>
  <c r="J43" i="7"/>
  <c r="I43" i="7"/>
  <c r="H43" i="7"/>
  <c r="C43" i="7"/>
  <c r="E43" i="7"/>
  <c r="B35" i="41" l="1"/>
  <c r="S93" i="16"/>
  <c r="J9" i="2" s="1"/>
  <c r="S103" i="16"/>
  <c r="H49" i="2" s="1"/>
  <c r="S106" i="16"/>
  <c r="K49" i="2" s="1"/>
  <c r="S120" i="16"/>
  <c r="M89" i="2" s="1"/>
  <c r="S85" i="16"/>
  <c r="B9" i="2" s="1"/>
  <c r="B31" i="2" s="1"/>
  <c r="B32" i="2" s="1"/>
  <c r="B33" i="2" s="1"/>
  <c r="B36" i="2" s="1"/>
  <c r="S114" i="16"/>
  <c r="G89" i="2" s="1"/>
  <c r="S94" i="16"/>
  <c r="K9" i="2" s="1"/>
  <c r="S86" i="16"/>
  <c r="C9" i="2" s="1"/>
  <c r="C121" i="16"/>
  <c r="S118" i="16"/>
  <c r="K89" i="2" s="1"/>
  <c r="S119" i="16"/>
  <c r="L89" i="2" s="1"/>
  <c r="S92" i="16"/>
  <c r="I9" i="2" s="1"/>
  <c r="S97" i="16"/>
  <c r="B49" i="2" s="1"/>
  <c r="S90" i="16"/>
  <c r="G9" i="2" s="1"/>
  <c r="S98" i="16"/>
  <c r="C49" i="2" s="1"/>
  <c r="S101" i="16"/>
  <c r="F49" i="2" s="1"/>
  <c r="S100" i="16"/>
  <c r="E49" i="2" s="1"/>
  <c r="S65" i="16"/>
  <c r="I48" i="2" s="1"/>
  <c r="B77" i="2"/>
  <c r="F117" i="2"/>
  <c r="D37" i="2"/>
  <c r="J117" i="2"/>
  <c r="G44" i="7"/>
  <c r="C117" i="2"/>
  <c r="M37" i="2"/>
  <c r="K77" i="2"/>
  <c r="H37" i="2"/>
  <c r="G77" i="2"/>
  <c r="S58" i="16"/>
  <c r="B48" i="2" s="1"/>
  <c r="N48" i="2" s="1"/>
  <c r="C7" i="1" s="1"/>
  <c r="S112" i="16"/>
  <c r="E89" i="2" s="1"/>
  <c r="C44" i="7"/>
  <c r="E77" i="2"/>
  <c r="D117" i="2"/>
  <c r="N88" i="2"/>
  <c r="D7" i="1" s="1"/>
  <c r="K121" i="16"/>
  <c r="I77" i="2"/>
  <c r="F37" i="2"/>
  <c r="S99" i="16"/>
  <c r="D49" i="2" s="1"/>
  <c r="R82" i="16"/>
  <c r="L37" i="2"/>
  <c r="L77" i="2"/>
  <c r="S117" i="16"/>
  <c r="J89" i="2" s="1"/>
  <c r="G117" i="2"/>
  <c r="J121" i="16"/>
  <c r="F77" i="2"/>
  <c r="S91" i="16"/>
  <c r="H9" i="2" s="1"/>
  <c r="F44" i="7"/>
  <c r="K44" i="7" s="1"/>
  <c r="D12" i="2" s="1"/>
  <c r="A45" i="7"/>
  <c r="K37" i="2"/>
  <c r="L117" i="2"/>
  <c r="D77" i="2"/>
  <c r="J77" i="2"/>
  <c r="E117" i="2"/>
  <c r="M117" i="2"/>
  <c r="C77" i="2"/>
  <c r="B117" i="2"/>
  <c r="B37" i="2"/>
  <c r="M77" i="2"/>
  <c r="H117" i="2"/>
  <c r="C37" i="2"/>
  <c r="I117" i="2"/>
  <c r="E37" i="2"/>
  <c r="H77" i="2"/>
  <c r="K117" i="2"/>
  <c r="G37" i="2"/>
  <c r="J37" i="2"/>
  <c r="A15" i="41"/>
  <c r="R121" i="16"/>
  <c r="S87" i="16"/>
  <c r="D9" i="2" s="1"/>
  <c r="D121" i="16"/>
  <c r="S55" i="16"/>
  <c r="K8" i="2" s="1"/>
  <c r="H121" i="16"/>
  <c r="K43" i="7"/>
  <c r="S105" i="16"/>
  <c r="J49" i="2" s="1"/>
  <c r="C35" i="41"/>
  <c r="D35" i="41" s="1"/>
  <c r="B36" i="41" s="1"/>
  <c r="H82" i="16"/>
  <c r="F121" i="16"/>
  <c r="S89" i="16"/>
  <c r="F9" i="2" s="1"/>
  <c r="E121" i="16"/>
  <c r="K82" i="16"/>
  <c r="S46" i="16"/>
  <c r="B8" i="2" s="1"/>
  <c r="S107" i="16"/>
  <c r="L49" i="2" s="1"/>
  <c r="I121" i="16"/>
  <c r="S57" i="16"/>
  <c r="M8" i="2" s="1"/>
  <c r="G82" i="16"/>
  <c r="S82" i="16" s="1"/>
  <c r="S51" i="16"/>
  <c r="G8" i="2" s="1"/>
  <c r="N77" i="2" l="1"/>
  <c r="C37" i="1" s="1"/>
  <c r="N117" i="2"/>
  <c r="D37" i="1" s="1"/>
  <c r="B38" i="2"/>
  <c r="B41" i="2" s="1"/>
  <c r="B42" i="2" s="1"/>
  <c r="N89" i="2"/>
  <c r="D8" i="1" s="1"/>
  <c r="A46" i="7"/>
  <c r="C45" i="7"/>
  <c r="J45" i="7"/>
  <c r="G45" i="7"/>
  <c r="H45" i="7"/>
  <c r="I45" i="7"/>
  <c r="E45" i="7"/>
  <c r="B45" i="7"/>
  <c r="F45" i="7"/>
  <c r="D45" i="7"/>
  <c r="N8" i="2"/>
  <c r="B7" i="1" s="1"/>
  <c r="N37" i="2"/>
  <c r="B37" i="1" s="1"/>
  <c r="N49" i="2"/>
  <c r="C8" i="1" s="1"/>
  <c r="C36" i="41"/>
  <c r="D36" i="41" s="1"/>
  <c r="B37" i="41" s="1"/>
  <c r="C12" i="2"/>
  <c r="D16" i="2"/>
  <c r="D29" i="2" s="1"/>
  <c r="D31" i="2" s="1"/>
  <c r="N9" i="2"/>
  <c r="S121" i="16"/>
  <c r="K45" i="7" l="1"/>
  <c r="E12" i="2" s="1"/>
  <c r="E16" i="2" s="1"/>
  <c r="E29" i="2" s="1"/>
  <c r="E31" i="2" s="1"/>
  <c r="D46" i="7"/>
  <c r="F46" i="7"/>
  <c r="A47" i="7"/>
  <c r="J46" i="7"/>
  <c r="C46" i="7"/>
  <c r="G46" i="7"/>
  <c r="I46" i="7"/>
  <c r="E46" i="7"/>
  <c r="B46" i="7"/>
  <c r="H46" i="7"/>
  <c r="D32" i="2"/>
  <c r="D33" i="2" s="1"/>
  <c r="D36" i="2" s="1"/>
  <c r="D38" i="2" s="1"/>
  <c r="D41" i="2" s="1"/>
  <c r="B8" i="1"/>
  <c r="C16" i="2"/>
  <c r="C29" i="2" s="1"/>
  <c r="C31" i="2" s="1"/>
  <c r="C37" i="41"/>
  <c r="D37" i="41" s="1"/>
  <c r="B38" i="41" s="1"/>
  <c r="E32" i="2" l="1"/>
  <c r="E33" i="2" s="1"/>
  <c r="E36" i="2" s="1"/>
  <c r="E38" i="2" s="1"/>
  <c r="E41" i="2" s="1"/>
  <c r="J47" i="7"/>
  <c r="G47" i="7"/>
  <c r="E47" i="7"/>
  <c r="C47" i="7"/>
  <c r="D47" i="7"/>
  <c r="F47" i="7"/>
  <c r="A48" i="7"/>
  <c r="B47" i="7"/>
  <c r="H47" i="7"/>
  <c r="I47" i="7"/>
  <c r="K46" i="7"/>
  <c r="F12" i="2" s="1"/>
  <c r="C32" i="2"/>
  <c r="C33" i="2" s="1"/>
  <c r="C36" i="2" s="1"/>
  <c r="C38" i="2" s="1"/>
  <c r="C41" i="2" s="1"/>
  <c r="C38" i="41"/>
  <c r="D38" i="41" s="1"/>
  <c r="B39" i="41" s="1"/>
  <c r="F16" i="2" l="1"/>
  <c r="F29" i="2" s="1"/>
  <c r="F31" i="2" s="1"/>
  <c r="F32" i="2" s="1"/>
  <c r="F33" i="2" s="1"/>
  <c r="F36" i="2" s="1"/>
  <c r="F38" i="2" s="1"/>
  <c r="F41" i="2" s="1"/>
  <c r="K47" i="7"/>
  <c r="G12" i="2" s="1"/>
  <c r="I48" i="7"/>
  <c r="J48" i="7"/>
  <c r="D48" i="7"/>
  <c r="A49" i="7"/>
  <c r="E48" i="7"/>
  <c r="H48" i="7"/>
  <c r="B48" i="7"/>
  <c r="C48" i="7"/>
  <c r="G48" i="7"/>
  <c r="F48" i="7"/>
  <c r="C39" i="41"/>
  <c r="D39" i="41" s="1"/>
  <c r="B40" i="41" s="1"/>
  <c r="C42" i="2"/>
  <c r="D42" i="2" s="1"/>
  <c r="E42" i="2" s="1"/>
  <c r="I49" i="7" l="1"/>
  <c r="D49" i="7"/>
  <c r="C49" i="7"/>
  <c r="E49" i="7"/>
  <c r="F49" i="7"/>
  <c r="B49" i="7"/>
  <c r="A50" i="7"/>
  <c r="H49" i="7"/>
  <c r="J49" i="7"/>
  <c r="G49" i="7"/>
  <c r="G16" i="2"/>
  <c r="G29" i="2" s="1"/>
  <c r="G31" i="2" s="1"/>
  <c r="K48" i="7"/>
  <c r="H12" i="2" s="1"/>
  <c r="H16" i="2" s="1"/>
  <c r="H29" i="2" s="1"/>
  <c r="H31" i="2" s="1"/>
  <c r="H32" i="2" s="1"/>
  <c r="H33" i="2" s="1"/>
  <c r="H36" i="2" s="1"/>
  <c r="H38" i="2" s="1"/>
  <c r="H41" i="2" s="1"/>
  <c r="F42" i="2"/>
  <c r="C40" i="41"/>
  <c r="D40" i="41" s="1"/>
  <c r="B41" i="41" s="1"/>
  <c r="K49" i="7" l="1"/>
  <c r="I12" i="2" s="1"/>
  <c r="G32" i="2"/>
  <c r="G33" i="2" s="1"/>
  <c r="G36" i="2" s="1"/>
  <c r="G38" i="2" s="1"/>
  <c r="G41" i="2" s="1"/>
  <c r="G42" i="2" s="1"/>
  <c r="H42" i="2" s="1"/>
  <c r="H50" i="7"/>
  <c r="I50" i="7"/>
  <c r="B50" i="7"/>
  <c r="J50" i="7"/>
  <c r="C50" i="7"/>
  <c r="F50" i="7"/>
  <c r="A51" i="7"/>
  <c r="E50" i="7"/>
  <c r="D50" i="7"/>
  <c r="G50" i="7"/>
  <c r="C41" i="41"/>
  <c r="D41" i="41" s="1"/>
  <c r="B42" i="41" s="1"/>
  <c r="K50" i="7" l="1"/>
  <c r="J12" i="2" s="1"/>
  <c r="H51" i="7"/>
  <c r="I51" i="7"/>
  <c r="F51" i="7"/>
  <c r="E51" i="7"/>
  <c r="B51" i="7"/>
  <c r="J51" i="7"/>
  <c r="D51" i="7"/>
  <c r="G51" i="7"/>
  <c r="C51" i="7"/>
  <c r="A52" i="7"/>
  <c r="I16" i="2"/>
  <c r="I29" i="2" s="1"/>
  <c r="I31" i="2" s="1"/>
  <c r="I32" i="2" s="1"/>
  <c r="I33" i="2" s="1"/>
  <c r="I36" i="2" s="1"/>
  <c r="I38" i="2" s="1"/>
  <c r="I41" i="2" s="1"/>
  <c r="I42" i="2" s="1"/>
  <c r="C42" i="41"/>
  <c r="D42" i="41" s="1"/>
  <c r="B43" i="41" s="1"/>
  <c r="K51" i="7" l="1"/>
  <c r="K12" i="2" s="1"/>
  <c r="B52" i="7"/>
  <c r="F52" i="7"/>
  <c r="H52" i="7"/>
  <c r="E52" i="7"/>
  <c r="D52" i="7"/>
  <c r="C52" i="7"/>
  <c r="A53" i="7"/>
  <c r="I52" i="7"/>
  <c r="J52" i="7"/>
  <c r="G52" i="7"/>
  <c r="J16" i="2"/>
  <c r="J29" i="2"/>
  <c r="J31" i="2" s="1"/>
  <c r="J32" i="2" s="1"/>
  <c r="J33" i="2" s="1"/>
  <c r="J36" i="2" s="1"/>
  <c r="J38" i="2" s="1"/>
  <c r="J41" i="2" s="1"/>
  <c r="J42" i="2" s="1"/>
  <c r="C43" i="41"/>
  <c r="D43" i="41" s="1"/>
  <c r="B44" i="41" s="1"/>
  <c r="K52" i="7" l="1"/>
  <c r="K16" i="2"/>
  <c r="K29" i="2" s="1"/>
  <c r="K31" i="2" s="1"/>
  <c r="K32" i="2" s="1"/>
  <c r="K33" i="2" s="1"/>
  <c r="K36" i="2" s="1"/>
  <c r="K38" i="2" s="1"/>
  <c r="K41" i="2" s="1"/>
  <c r="K42" i="2" s="1"/>
  <c r="J53" i="7"/>
  <c r="J79" i="7" s="1"/>
  <c r="D53" i="7"/>
  <c r="D79" i="7" s="1"/>
  <c r="C53" i="7"/>
  <c r="C79" i="7" s="1"/>
  <c r="B53" i="7"/>
  <c r="G53" i="7"/>
  <c r="G79" i="7" s="1"/>
  <c r="H53" i="7"/>
  <c r="H79" i="7" s="1"/>
  <c r="A54" i="7"/>
  <c r="E53" i="7"/>
  <c r="E79" i="7" s="1"/>
  <c r="F53" i="7"/>
  <c r="F79" i="7" s="1"/>
  <c r="I53" i="7"/>
  <c r="I79" i="7" s="1"/>
  <c r="C44" i="41"/>
  <c r="D44" i="41" s="1"/>
  <c r="B45" i="41" s="1"/>
  <c r="K53" i="7" l="1"/>
  <c r="M12" i="2" s="1"/>
  <c r="B79" i="7"/>
  <c r="J54" i="7"/>
  <c r="C54" i="7"/>
  <c r="H54" i="7"/>
  <c r="B54" i="7"/>
  <c r="D54" i="7"/>
  <c r="G54" i="7"/>
  <c r="E54" i="7"/>
  <c r="F54" i="7"/>
  <c r="A55" i="7"/>
  <c r="I54" i="7"/>
  <c r="L12" i="2"/>
  <c r="C45" i="41"/>
  <c r="D45" i="41" s="1"/>
  <c r="B46" i="41" s="1"/>
  <c r="M54" i="7" l="1"/>
  <c r="K54" i="7"/>
  <c r="B52" i="2" s="1"/>
  <c r="E55" i="7"/>
  <c r="G55" i="7"/>
  <c r="F55" i="7"/>
  <c r="D55" i="7"/>
  <c r="C55" i="7"/>
  <c r="H55" i="7"/>
  <c r="I55" i="7"/>
  <c r="J55" i="7"/>
  <c r="B55" i="7"/>
  <c r="A56" i="7"/>
  <c r="M16" i="2"/>
  <c r="L16" i="2"/>
  <c r="L29" i="2" s="1"/>
  <c r="L31" i="2" s="1"/>
  <c r="L32" i="2" s="1"/>
  <c r="L33" i="2" s="1"/>
  <c r="L36" i="2" s="1"/>
  <c r="L38" i="2" s="1"/>
  <c r="L41" i="2" s="1"/>
  <c r="L42" i="2" s="1"/>
  <c r="N12" i="2"/>
  <c r="C46" i="41"/>
  <c r="D46" i="41" s="1"/>
  <c r="B47" i="41" s="1"/>
  <c r="N16" i="2" l="1"/>
  <c r="B15" i="1" s="1"/>
  <c r="B11" i="1"/>
  <c r="M29" i="2"/>
  <c r="M31" i="2" s="1"/>
  <c r="M32" i="2" s="1"/>
  <c r="M33" i="2" s="1"/>
  <c r="M36" i="2" s="1"/>
  <c r="M38" i="2" s="1"/>
  <c r="M41" i="2" s="1"/>
  <c r="M42" i="2" s="1"/>
  <c r="I56" i="7"/>
  <c r="J56" i="7"/>
  <c r="A57" i="7"/>
  <c r="E56" i="7"/>
  <c r="G56" i="7"/>
  <c r="D56" i="7"/>
  <c r="B56" i="7"/>
  <c r="C56" i="7"/>
  <c r="H56" i="7"/>
  <c r="F56" i="7"/>
  <c r="K55" i="7"/>
  <c r="C52" i="2" s="1"/>
  <c r="C56" i="2" s="1"/>
  <c r="C69" i="2" s="1"/>
  <c r="C71" i="2" s="1"/>
  <c r="C72" i="2" s="1"/>
  <c r="C73" i="2" s="1"/>
  <c r="C76" i="2" s="1"/>
  <c r="C78" i="2" s="1"/>
  <c r="C81" i="2" s="1"/>
  <c r="B56" i="2"/>
  <c r="B69" i="2" s="1"/>
  <c r="B71" i="2" s="1"/>
  <c r="B72" i="2" s="1"/>
  <c r="B73" i="2" s="1"/>
  <c r="B76" i="2" s="1"/>
  <c r="B78" i="2" s="1"/>
  <c r="B81" i="2" s="1"/>
  <c r="B82" i="2" s="1"/>
  <c r="C47" i="41"/>
  <c r="D47" i="41" s="1"/>
  <c r="B48" i="41" s="1"/>
  <c r="B28" i="1" l="1"/>
  <c r="B30" i="1" s="1"/>
  <c r="B31" i="1" s="1"/>
  <c r="B32" i="1" s="1"/>
  <c r="C82" i="2"/>
  <c r="G57" i="7"/>
  <c r="C57" i="7"/>
  <c r="H57" i="7"/>
  <c r="D57" i="7"/>
  <c r="B57" i="7"/>
  <c r="F57" i="7"/>
  <c r="A58" i="7"/>
  <c r="J57" i="7"/>
  <c r="I57" i="7"/>
  <c r="E57" i="7"/>
  <c r="N41" i="2"/>
  <c r="B39" i="1" s="1"/>
  <c r="K56" i="7"/>
  <c r="D52" i="2" s="1"/>
  <c r="N29" i="2"/>
  <c r="N31" i="2" s="1"/>
  <c r="N32" i="2" s="1"/>
  <c r="N33" i="2" s="1"/>
  <c r="N36" i="2" s="1"/>
  <c r="N38" i="2" s="1"/>
  <c r="C48" i="41"/>
  <c r="D48" i="41" s="1"/>
  <c r="B49" i="41" s="1"/>
  <c r="D58" i="7" l="1"/>
  <c r="C58" i="7"/>
  <c r="I58" i="7"/>
  <c r="E58" i="7"/>
  <c r="A59" i="7"/>
  <c r="J58" i="7"/>
  <c r="G58" i="7"/>
  <c r="F58" i="7"/>
  <c r="H58" i="7"/>
  <c r="B58" i="7"/>
  <c r="D56" i="2"/>
  <c r="D69" i="2" s="1"/>
  <c r="D71" i="2" s="1"/>
  <c r="D72" i="2" s="1"/>
  <c r="D73" i="2" s="1"/>
  <c r="D76" i="2" s="1"/>
  <c r="D78" i="2" s="1"/>
  <c r="D81" i="2" s="1"/>
  <c r="D82" i="2" s="1"/>
  <c r="B36" i="1"/>
  <c r="B38" i="1" s="1"/>
  <c r="B33" i="1"/>
  <c r="K57" i="7"/>
  <c r="E52" i="2" s="1"/>
  <c r="C49" i="41"/>
  <c r="D49" i="41" s="1"/>
  <c r="B50" i="41" s="1"/>
  <c r="E56" i="2" l="1"/>
  <c r="E69" i="2" s="1"/>
  <c r="E71" i="2" s="1"/>
  <c r="C59" i="7"/>
  <c r="I59" i="7"/>
  <c r="J59" i="7"/>
  <c r="F59" i="7"/>
  <c r="A60" i="7"/>
  <c r="G59" i="7"/>
  <c r="B59" i="7"/>
  <c r="E59" i="7"/>
  <c r="D59" i="7"/>
  <c r="H59" i="7"/>
  <c r="K58" i="7"/>
  <c r="F52" i="2" s="1"/>
  <c r="C50" i="41"/>
  <c r="D50" i="41" s="1"/>
  <c r="B51" i="41" s="1"/>
  <c r="E72" i="2" l="1"/>
  <c r="E73" i="2" s="1"/>
  <c r="E76" i="2" s="1"/>
  <c r="E78" i="2" s="1"/>
  <c r="E81" i="2" s="1"/>
  <c r="E82" i="2" s="1"/>
  <c r="G60" i="7"/>
  <c r="F60" i="7"/>
  <c r="H60" i="7"/>
  <c r="I60" i="7"/>
  <c r="D60" i="7"/>
  <c r="J60" i="7"/>
  <c r="E60" i="7"/>
  <c r="B60" i="7"/>
  <c r="C60" i="7"/>
  <c r="A61" i="7"/>
  <c r="K59" i="7"/>
  <c r="G52" i="2" s="1"/>
  <c r="G56" i="2" s="1"/>
  <c r="F56" i="2"/>
  <c r="F69" i="2" s="1"/>
  <c r="F71" i="2" s="1"/>
  <c r="F72" i="2" s="1"/>
  <c r="F73" i="2" s="1"/>
  <c r="F76" i="2" s="1"/>
  <c r="F78" i="2" s="1"/>
  <c r="F81" i="2" s="1"/>
  <c r="C51" i="41"/>
  <c r="D51" i="41" s="1"/>
  <c r="B52" i="41" s="1"/>
  <c r="F82" i="2" l="1"/>
  <c r="G69" i="2"/>
  <c r="G71" i="2" s="1"/>
  <c r="G72" i="2" s="1"/>
  <c r="G73" i="2" s="1"/>
  <c r="G76" i="2" s="1"/>
  <c r="G78" i="2" s="1"/>
  <c r="G81" i="2" s="1"/>
  <c r="D61" i="7"/>
  <c r="H61" i="7"/>
  <c r="A62" i="7"/>
  <c r="F61" i="7"/>
  <c r="I61" i="7"/>
  <c r="B61" i="7"/>
  <c r="E61" i="7"/>
  <c r="C61" i="7"/>
  <c r="G61" i="7"/>
  <c r="J61" i="7"/>
  <c r="K60" i="7"/>
  <c r="H52" i="2" s="1"/>
  <c r="H56" i="2" s="1"/>
  <c r="H69" i="2" s="1"/>
  <c r="H71" i="2" s="1"/>
  <c r="H72" i="2" s="1"/>
  <c r="H73" i="2" s="1"/>
  <c r="H76" i="2" s="1"/>
  <c r="H78" i="2" s="1"/>
  <c r="H81" i="2" s="1"/>
  <c r="C52" i="41"/>
  <c r="D52" i="41" s="1"/>
  <c r="B53" i="41" s="1"/>
  <c r="K61" i="7" l="1"/>
  <c r="I52" i="2" s="1"/>
  <c r="I56" i="2" s="1"/>
  <c r="I69" i="2" s="1"/>
  <c r="I71" i="2" s="1"/>
  <c r="I72" i="2" s="1"/>
  <c r="I73" i="2" s="1"/>
  <c r="I76" i="2" s="1"/>
  <c r="I78" i="2" s="1"/>
  <c r="I81" i="2" s="1"/>
  <c r="G82" i="2"/>
  <c r="H82" i="2" s="1"/>
  <c r="E62" i="7"/>
  <c r="B62" i="7"/>
  <c r="G62" i="7"/>
  <c r="F62" i="7"/>
  <c r="H62" i="7"/>
  <c r="A63" i="7"/>
  <c r="I62" i="7"/>
  <c r="C62" i="7"/>
  <c r="J62" i="7"/>
  <c r="D62" i="7"/>
  <c r="C53" i="41"/>
  <c r="D53" i="41" s="1"/>
  <c r="B54" i="41" s="1"/>
  <c r="I82" i="2" l="1"/>
  <c r="K62" i="7"/>
  <c r="J52" i="2" s="1"/>
  <c r="A64" i="7"/>
  <c r="I63" i="7"/>
  <c r="J63" i="7"/>
  <c r="G63" i="7"/>
  <c r="F63" i="7"/>
  <c r="B63" i="7"/>
  <c r="E63" i="7"/>
  <c r="C63" i="7"/>
  <c r="H63" i="7"/>
  <c r="D63" i="7"/>
  <c r="C54" i="41"/>
  <c r="D54" i="41" s="1"/>
  <c r="B55" i="41" s="1"/>
  <c r="K63" i="7" l="1"/>
  <c r="K52" i="2" s="1"/>
  <c r="J56" i="2"/>
  <c r="J69" i="2" s="1"/>
  <c r="J71" i="2" s="1"/>
  <c r="J72" i="2" s="1"/>
  <c r="J73" i="2" s="1"/>
  <c r="J76" i="2" s="1"/>
  <c r="J78" i="2" s="1"/>
  <c r="J81" i="2" s="1"/>
  <c r="J82" i="2" s="1"/>
  <c r="G64" i="7"/>
  <c r="I64" i="7"/>
  <c r="J64" i="7"/>
  <c r="C64" i="7"/>
  <c r="H64" i="7"/>
  <c r="A65" i="7"/>
  <c r="D64" i="7"/>
  <c r="E64" i="7"/>
  <c r="B64" i="7"/>
  <c r="F64" i="7"/>
  <c r="C55" i="41"/>
  <c r="D55" i="41" s="1"/>
  <c r="B56" i="41" s="1"/>
  <c r="K64" i="7" l="1"/>
  <c r="H65" i="7"/>
  <c r="H80" i="7" s="1"/>
  <c r="F65" i="7"/>
  <c r="F80" i="7" s="1"/>
  <c r="I65" i="7"/>
  <c r="I80" i="7" s="1"/>
  <c r="D65" i="7"/>
  <c r="D80" i="7" s="1"/>
  <c r="C65" i="7"/>
  <c r="C80" i="7" s="1"/>
  <c r="E65" i="7"/>
  <c r="E80" i="7" s="1"/>
  <c r="B65" i="7"/>
  <c r="B80" i="7" s="1"/>
  <c r="J65" i="7"/>
  <c r="J80" i="7" s="1"/>
  <c r="A66" i="7"/>
  <c r="G65" i="7"/>
  <c r="G80" i="7" s="1"/>
  <c r="K56" i="2"/>
  <c r="K69" i="2" s="1"/>
  <c r="K71" i="2" s="1"/>
  <c r="K72" i="2" s="1"/>
  <c r="K73" i="2" s="1"/>
  <c r="K76" i="2" s="1"/>
  <c r="K78" i="2" s="1"/>
  <c r="K81" i="2" s="1"/>
  <c r="K82" i="2" s="1"/>
  <c r="C56" i="41"/>
  <c r="D56" i="41" s="1"/>
  <c r="B57" i="41" s="1"/>
  <c r="B66" i="7" l="1"/>
  <c r="F66" i="7"/>
  <c r="J66" i="7"/>
  <c r="D66" i="7"/>
  <c r="A67" i="7"/>
  <c r="C66" i="7"/>
  <c r="G66" i="7"/>
  <c r="E66" i="7"/>
  <c r="H66" i="7"/>
  <c r="I66" i="7"/>
  <c r="K65" i="7"/>
  <c r="M52" i="2" s="1"/>
  <c r="M56" i="2" s="1"/>
  <c r="L52" i="2"/>
  <c r="C57" i="41"/>
  <c r="D57" i="41" s="1"/>
  <c r="B58" i="41" s="1"/>
  <c r="M65" i="7" l="1"/>
  <c r="M69" i="2"/>
  <c r="M71" i="2" s="1"/>
  <c r="M72" i="2" s="1"/>
  <c r="M73" i="2" s="1"/>
  <c r="M76" i="2" s="1"/>
  <c r="M78" i="2" s="1"/>
  <c r="M81" i="2" s="1"/>
  <c r="L56" i="2"/>
  <c r="L69" i="2" s="1"/>
  <c r="L71" i="2" s="1"/>
  <c r="N52" i="2"/>
  <c r="N56" i="2"/>
  <c r="C15" i="1" s="1"/>
  <c r="K66" i="7"/>
  <c r="B92" i="2" s="1"/>
  <c r="E67" i="7"/>
  <c r="A68" i="7"/>
  <c r="F67" i="7"/>
  <c r="D67" i="7"/>
  <c r="C67" i="7"/>
  <c r="B67" i="7"/>
  <c r="H67" i="7"/>
  <c r="I67" i="7"/>
  <c r="J67" i="7"/>
  <c r="G67" i="7"/>
  <c r="C58" i="41"/>
  <c r="D58" i="41" s="1"/>
  <c r="B59" i="41" s="1"/>
  <c r="L72" i="2" l="1"/>
  <c r="L73" i="2" s="1"/>
  <c r="L76" i="2" s="1"/>
  <c r="L78" i="2" s="1"/>
  <c r="L81" i="2" s="1"/>
  <c r="D68" i="7"/>
  <c r="E68" i="7"/>
  <c r="F68" i="7"/>
  <c r="J68" i="7"/>
  <c r="B68" i="7"/>
  <c r="C68" i="7"/>
  <c r="A69" i="7"/>
  <c r="G68" i="7"/>
  <c r="H68" i="7"/>
  <c r="I68" i="7"/>
  <c r="K67" i="7"/>
  <c r="C92" i="2" s="1"/>
  <c r="C96" i="2" s="1"/>
  <c r="C109" i="2" s="1"/>
  <c r="C111" i="2" s="1"/>
  <c r="N69" i="2"/>
  <c r="N71" i="2" s="1"/>
  <c r="C11" i="1"/>
  <c r="C28" i="1" s="1"/>
  <c r="C30" i="1" s="1"/>
  <c r="B96" i="2"/>
  <c r="B109" i="2" s="1"/>
  <c r="B111" i="2" s="1"/>
  <c r="B112" i="2" s="1"/>
  <c r="B113" i="2" s="1"/>
  <c r="B116" i="2" s="1"/>
  <c r="B118" i="2" s="1"/>
  <c r="B121" i="2" s="1"/>
  <c r="B122" i="2" s="1"/>
  <c r="C59" i="41"/>
  <c r="D59" i="41" s="1"/>
  <c r="B60" i="41" s="1"/>
  <c r="L82" i="2" l="1"/>
  <c r="M82" i="2" s="1"/>
  <c r="N81" i="2"/>
  <c r="C39" i="1" s="1"/>
  <c r="C40" i="1" s="1"/>
  <c r="N72" i="2"/>
  <c r="N73" i="2" s="1"/>
  <c r="N76" i="2" s="1"/>
  <c r="N78" i="2" s="1"/>
  <c r="C112" i="2"/>
  <c r="C113" i="2" s="1"/>
  <c r="C116" i="2" s="1"/>
  <c r="C118" i="2" s="1"/>
  <c r="C121" i="2" s="1"/>
  <c r="C122" i="2" s="1"/>
  <c r="C31" i="1"/>
  <c r="C32" i="1" s="1"/>
  <c r="K68" i="7"/>
  <c r="D92" i="2" s="1"/>
  <c r="D96" i="2" s="1"/>
  <c r="D109" i="2" s="1"/>
  <c r="D111" i="2" s="1"/>
  <c r="D112" i="2" s="1"/>
  <c r="D113" i="2" s="1"/>
  <c r="D116" i="2" s="1"/>
  <c r="D118" i="2" s="1"/>
  <c r="D121" i="2" s="1"/>
  <c r="A70" i="7"/>
  <c r="G69" i="7"/>
  <c r="B69" i="7"/>
  <c r="H69" i="7"/>
  <c r="D69" i="7"/>
  <c r="F69" i="7"/>
  <c r="J69" i="7"/>
  <c r="I69" i="7"/>
  <c r="E69" i="7"/>
  <c r="C69" i="7"/>
  <c r="C60" i="41"/>
  <c r="D60" i="41" s="1"/>
  <c r="B61" i="41" s="1"/>
  <c r="C36" i="1" l="1"/>
  <c r="C38" i="1" s="1"/>
  <c r="C33" i="1"/>
  <c r="K69" i="7"/>
  <c r="E92" i="2" s="1"/>
  <c r="E70" i="7"/>
  <c r="B70" i="7"/>
  <c r="H70" i="7"/>
  <c r="J70" i="7"/>
  <c r="G70" i="7"/>
  <c r="D70" i="7"/>
  <c r="F70" i="7"/>
  <c r="C70" i="7"/>
  <c r="I70" i="7"/>
  <c r="A71" i="7"/>
  <c r="C61" i="41"/>
  <c r="D61" i="41" s="1"/>
  <c r="B62" i="41" s="1"/>
  <c r="D122" i="2"/>
  <c r="K70" i="7" l="1"/>
  <c r="F92" i="2" s="1"/>
  <c r="F96" i="2" s="1"/>
  <c r="F109" i="2" s="1"/>
  <c r="F111" i="2" s="1"/>
  <c r="F112" i="2" s="1"/>
  <c r="F113" i="2" s="1"/>
  <c r="F116" i="2" s="1"/>
  <c r="F118" i="2" s="1"/>
  <c r="F121" i="2" s="1"/>
  <c r="B71" i="7"/>
  <c r="F71" i="7"/>
  <c r="H71" i="7"/>
  <c r="A72" i="7"/>
  <c r="G71" i="7"/>
  <c r="D71" i="7"/>
  <c r="C71" i="7"/>
  <c r="I71" i="7"/>
  <c r="J71" i="7"/>
  <c r="E71" i="7"/>
  <c r="E96" i="2"/>
  <c r="E109" i="2" s="1"/>
  <c r="E111" i="2" s="1"/>
  <c r="C62" i="41"/>
  <c r="D62" i="41" s="1"/>
  <c r="B63" i="41" s="1"/>
  <c r="E112" i="2" l="1"/>
  <c r="E113" i="2" s="1"/>
  <c r="E116" i="2" s="1"/>
  <c r="E118" i="2" s="1"/>
  <c r="E121" i="2" s="1"/>
  <c r="E122" i="2" s="1"/>
  <c r="F122" i="2" s="1"/>
  <c r="B72" i="7"/>
  <c r="A73" i="7"/>
  <c r="F72" i="7"/>
  <c r="I72" i="7"/>
  <c r="G72" i="7"/>
  <c r="E72" i="7"/>
  <c r="D72" i="7"/>
  <c r="J72" i="7"/>
  <c r="H72" i="7"/>
  <c r="C72" i="7"/>
  <c r="K71" i="7"/>
  <c r="G92" i="2" s="1"/>
  <c r="C63" i="41"/>
  <c r="D63" i="41" s="1"/>
  <c r="B64" i="41" s="1"/>
  <c r="G96" i="2" l="1"/>
  <c r="G109" i="2" s="1"/>
  <c r="G111" i="2" s="1"/>
  <c r="E73" i="7"/>
  <c r="B73" i="7"/>
  <c r="F73" i="7"/>
  <c r="G73" i="7"/>
  <c r="A74" i="7"/>
  <c r="H73" i="7"/>
  <c r="D73" i="7"/>
  <c r="C73" i="7"/>
  <c r="I73" i="7"/>
  <c r="J73" i="7"/>
  <c r="K72" i="7"/>
  <c r="H92" i="2" s="1"/>
  <c r="H96" i="2" s="1"/>
  <c r="H109" i="2" s="1"/>
  <c r="H111" i="2" s="1"/>
  <c r="H112" i="2" s="1"/>
  <c r="H113" i="2" s="1"/>
  <c r="H116" i="2" s="1"/>
  <c r="H118" i="2" s="1"/>
  <c r="H121" i="2" s="1"/>
  <c r="C64" i="41"/>
  <c r="D64" i="41" s="1"/>
  <c r="B65" i="41" s="1"/>
  <c r="G112" i="2" l="1"/>
  <c r="G113" i="2" s="1"/>
  <c r="G116" i="2" s="1"/>
  <c r="G118" i="2" s="1"/>
  <c r="G121" i="2" s="1"/>
  <c r="G122" i="2" s="1"/>
  <c r="H122" i="2" s="1"/>
  <c r="J74" i="7"/>
  <c r="D74" i="7"/>
  <c r="C74" i="7"/>
  <c r="E74" i="7"/>
  <c r="A75" i="7"/>
  <c r="F74" i="7"/>
  <c r="H74" i="7"/>
  <c r="I74" i="7"/>
  <c r="G74" i="7"/>
  <c r="B74" i="7"/>
  <c r="K73" i="7"/>
  <c r="I92" i="2" s="1"/>
  <c r="C65" i="41"/>
  <c r="D65" i="41" s="1"/>
  <c r="B66" i="41" s="1"/>
  <c r="F75" i="7" l="1"/>
  <c r="D75" i="7"/>
  <c r="G75" i="7"/>
  <c r="B75" i="7"/>
  <c r="E75" i="7"/>
  <c r="A76" i="7"/>
  <c r="C75" i="7"/>
  <c r="H75" i="7"/>
  <c r="I75" i="7"/>
  <c r="J75" i="7"/>
  <c r="I96" i="2"/>
  <c r="I109" i="2"/>
  <c r="I111" i="2" s="1"/>
  <c r="I112" i="2" s="1"/>
  <c r="I113" i="2" s="1"/>
  <c r="I116" i="2" s="1"/>
  <c r="I118" i="2" s="1"/>
  <c r="I121" i="2" s="1"/>
  <c r="I122" i="2" s="1"/>
  <c r="K74" i="7"/>
  <c r="J92" i="2" s="1"/>
  <c r="J96" i="2" s="1"/>
  <c r="J109" i="2" s="1"/>
  <c r="J111" i="2" s="1"/>
  <c r="C66" i="41"/>
  <c r="D66" i="41" s="1"/>
  <c r="B67" i="41" s="1"/>
  <c r="J112" i="2" l="1"/>
  <c r="J113" i="2" s="1"/>
  <c r="J116" i="2" s="1"/>
  <c r="J118" i="2" s="1"/>
  <c r="J121" i="2" s="1"/>
  <c r="J122" i="2" s="1"/>
  <c r="K75" i="7"/>
  <c r="K92" i="2" s="1"/>
  <c r="K96" i="2" s="1"/>
  <c r="K109" i="2" s="1"/>
  <c r="K111" i="2" s="1"/>
  <c r="K112" i="2" s="1"/>
  <c r="K113" i="2" s="1"/>
  <c r="K116" i="2" s="1"/>
  <c r="K118" i="2" s="1"/>
  <c r="K121" i="2" s="1"/>
  <c r="E76" i="7"/>
  <c r="B76" i="7"/>
  <c r="C76" i="7"/>
  <c r="F76" i="7"/>
  <c r="H76" i="7"/>
  <c r="I76" i="7"/>
  <c r="A77" i="7"/>
  <c r="D76" i="7"/>
  <c r="G76" i="7"/>
  <c r="J76" i="7"/>
  <c r="C67" i="41"/>
  <c r="D67" i="41" s="1"/>
  <c r="B68" i="41" s="1"/>
  <c r="K76" i="7" l="1"/>
  <c r="L92" i="2" s="1"/>
  <c r="K122" i="2"/>
  <c r="G77" i="7"/>
  <c r="G81" i="7" s="1"/>
  <c r="D77" i="7"/>
  <c r="D81" i="7" s="1"/>
  <c r="H77" i="7"/>
  <c r="H81" i="7" s="1"/>
  <c r="J77" i="7"/>
  <c r="J81" i="7" s="1"/>
  <c r="F77" i="7"/>
  <c r="F81" i="7" s="1"/>
  <c r="I77" i="7"/>
  <c r="I81" i="7" s="1"/>
  <c r="B77" i="7"/>
  <c r="C77" i="7"/>
  <c r="C81" i="7" s="1"/>
  <c r="E77" i="7"/>
  <c r="E81" i="7" s="1"/>
  <c r="C68" i="41"/>
  <c r="D68" i="41" s="1"/>
  <c r="B69" i="41" s="1"/>
  <c r="K77" i="7" l="1"/>
  <c r="M92" i="2" s="1"/>
  <c r="B81" i="7"/>
  <c r="L96" i="2"/>
  <c r="L109" i="2" s="1"/>
  <c r="L111" i="2" s="1"/>
  <c r="L112" i="2" s="1"/>
  <c r="L113" i="2" s="1"/>
  <c r="L116" i="2" s="1"/>
  <c r="L118" i="2" s="1"/>
  <c r="L121" i="2" s="1"/>
  <c r="L122" i="2" s="1"/>
  <c r="C69" i="41"/>
  <c r="D69" i="41" s="1"/>
  <c r="B70" i="41" s="1"/>
  <c r="M77" i="7" l="1"/>
  <c r="M96" i="2"/>
  <c r="N92" i="2"/>
  <c r="C70" i="41"/>
  <c r="D70" i="41" s="1"/>
  <c r="D11" i="1" l="1"/>
  <c r="N96" i="2"/>
  <c r="D15" i="1" s="1"/>
  <c r="M109" i="2"/>
  <c r="M111" i="2" s="1"/>
  <c r="N109" i="2" l="1"/>
  <c r="N111" i="2" s="1"/>
  <c r="N112" i="2" s="1"/>
  <c r="N113" i="2" s="1"/>
  <c r="N116" i="2" s="1"/>
  <c r="N118" i="2" s="1"/>
  <c r="M112" i="2"/>
  <c r="M113" i="2" s="1"/>
  <c r="M116" i="2" s="1"/>
  <c r="M118" i="2" s="1"/>
  <c r="M121" i="2" s="1"/>
  <c r="D28" i="1"/>
  <c r="D30" i="1" s="1"/>
  <c r="D31" i="1" s="1"/>
  <c r="D32" i="1" s="1"/>
  <c r="N121" i="2" l="1"/>
  <c r="D39" i="1" s="1"/>
  <c r="D40" i="1" s="1"/>
  <c r="M122" i="2"/>
  <c r="D33" i="1"/>
  <c r="D36" i="1"/>
  <c r="D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Donny Duvall</author>
    <author/>
  </authors>
  <commentList>
    <comment ref="A5" authorId="0" shapeId="0" xr:uid="{00000000-0006-0000-0600-000001000000}">
      <text>
        <r>
          <rPr>
            <b/>
            <sz val="8"/>
            <color indexed="81"/>
            <rFont val="Tahoma"/>
            <family val="2"/>
          </rPr>
          <t>Only use this page if you have more than 8 products /services. Otherwise, just skip this worksheet.</t>
        </r>
      </text>
    </comment>
    <comment ref="E7" authorId="1" shapeId="0" xr:uid="{00000000-0006-0000-0600-000002000000}">
      <text>
        <r>
          <rPr>
            <sz val="10"/>
            <rFont val="Arial"/>
          </rPr>
          <t>To utilize “Propotional Sales Volume Assumption for Weighted Average”, enter projected average
monthly sales volume for each product or service.  Alternatively, if dealing with products, the starting
number of units stocked for each product could be utilized.</t>
        </r>
      </text>
    </comment>
    <comment ref="D21" authorId="1" shapeId="0" xr:uid="{00000000-0006-0000-0600-000003000000}">
      <text>
        <r>
          <rPr>
            <sz val="10"/>
            <rFont val="Arial"/>
          </rPr>
          <t xml:space="preserve">This is the average unit price, applicable only if it is expected that all procucts and service above will experience the same sales volume. </t>
        </r>
      </text>
    </comment>
    <comment ref="F21" authorId="1" shapeId="0" xr:uid="{00000000-0006-0000-0600-000004000000}">
      <text>
        <r>
          <rPr>
            <sz val="10"/>
            <rFont val="Arial"/>
          </rPr>
          <t>This figure is the Weighted Average Unit Price for Other Products and Services, taking into account weighted average sales volume 
assumptions entered above.</t>
        </r>
      </text>
    </comment>
    <comment ref="H21" authorId="1" shapeId="0" xr:uid="{00000000-0006-0000-0600-000005000000}">
      <text>
        <r>
          <rPr>
            <sz val="10"/>
            <rFont val="Arial"/>
          </rPr>
          <t>This is the average unit cost, applicable only if it is expected that all procucts and service above will experience the same sales volume.</t>
        </r>
      </text>
    </comment>
    <comment ref="I21" authorId="1" shapeId="0" xr:uid="{00000000-0006-0000-0600-000006000000}">
      <text>
        <r>
          <rPr>
            <sz val="10"/>
            <rFont val="Arial"/>
          </rPr>
          <t>This figure is the Weighted Average Unit Cost for Other Products and Services, taking into account weighted average sales volume assumptions entered above.</t>
        </r>
      </text>
    </comment>
  </commentList>
</comments>
</file>

<file path=xl/sharedStrings.xml><?xml version="1.0" encoding="utf-8"?>
<sst xmlns="http://schemas.openxmlformats.org/spreadsheetml/2006/main" count="306" uniqueCount="217">
  <si>
    <t>(Do not print this line or below)</t>
  </si>
  <si>
    <t>unable to enter information into a cell that you want to make an entry to, click on the cell and examine</t>
  </si>
  <si>
    <t>the formula first, and see if there is another nearby cell you should fill in instead. Note that some cells</t>
  </si>
  <si>
    <t>the name, and click on it. You will jump to that cell, no matter which worksheet it is on.</t>
  </si>
  <si>
    <t>It is assumed that the values you type in will be in the local currency, while the final results will</t>
  </si>
  <si>
    <t>print in US Dollars ($). It is also assumed that the exchange rate remains constant throughout</t>
  </si>
  <si>
    <t>the time period being analyzed. For these purposes, we are not taking into account either</t>
  </si>
  <si>
    <t>inflation or currency exchange rate changes. The time that the Exchange Rate is important</t>
  </si>
  <si>
    <t>(Do not print this line or below)</t>
  </si>
  <si>
    <t>Instructions:</t>
  </si>
  <si>
    <t>If you need more lines, highlight a line just below the blank line and Insert Rows.</t>
  </si>
  <si>
    <t>Then, to bring over formulas, Copy an existing filled-in line and Paste into the new blank line.</t>
  </si>
  <si>
    <t>When finished, erase any unused blank lines and all other irrelevant (zero cost) lines within each table.</t>
  </si>
  <si>
    <t>Note that before you can insert or delete rows, you must unprotect this sheet, using the menu, click on</t>
  </si>
  <si>
    <t>Tools, Protection, Unprotect Sheet.  Don't forget to re-protect the sheet (no password) when you are done.</t>
  </si>
  <si>
    <t>(Do not print this line or below)</t>
  </si>
  <si>
    <t>Others</t>
  </si>
  <si>
    <t>(Do not print this line or below)</t>
  </si>
  <si>
    <t>Instructions:</t>
  </si>
  <si>
    <t>This worksheet is for additional products or services that would not fit on the Products worksheet, beyond the first 8.</t>
  </si>
  <si>
    <t>The 9th product line on the Products worksheet will pull in consolidated / average information from this worksheet.</t>
  </si>
  <si>
    <t>If you need more lines, highlight a line or lines just below the blank line and Insert Rows.</t>
  </si>
  <si>
    <t>Then, to bring over formulas, Copy an existing filled-in line and Paste into the new blank line.</t>
  </si>
  <si>
    <t>Note that before you can insert or delete rows, you must unprotect this sheet, using the menu, click on</t>
  </si>
  <si>
    <t>Tools, Protection, Unprotect Sheet.  Don't forget to re-protect the sheet (no password) when you are done.</t>
  </si>
  <si>
    <t>Each line corresponds to one product or service to be sold by this business.</t>
  </si>
  <si>
    <t>To utilize “Propotional Sales Volume Assumptions for Weighted Average”, enter projected average</t>
  </si>
  <si>
    <t>monthly sales volume for each product or service.  Alternatively, if dealing with products, the starting</t>
  </si>
  <si>
    <t>number of units stocked for each product could be utilized.</t>
  </si>
  <si>
    <t>Enter the name of the Product or Service in the first column (this text will wrap if necessary).  If it is a product subject to VAT,</t>
  </si>
  <si>
    <t>manually include VAT in the Unit Price at which the product will be sold.</t>
  </si>
  <si>
    <t xml:space="preserve">Enter the Month in which the product or service will be introduced into the next column; if it will be introduced the </t>
  </si>
  <si>
    <t>first month in business, enter 1. If this line is not in use, leave the Month as zero (0).</t>
  </si>
  <si>
    <t>The Unit Price will be the price that one of this product or service will be sold, in the local currency, inclusive of any applicable VAT.</t>
  </si>
  <si>
    <t>Go to the Costs page before entering the Unit Cost column, but then come back to this sheet and enter Unit Costs,</t>
  </si>
  <si>
    <t>the total of all materials that go into the product, in the Unit Cost column for these Other Products / Services.</t>
  </si>
  <si>
    <t>Instructions to Translators:</t>
  </si>
  <si>
    <t>It would be helpful if you could enter the translation of each of the products / services listed above.  Enter a vertical line</t>
  </si>
  <si>
    <t>or other appropriate symbol between the Engish and its translation (i.e., English | Translation).</t>
  </si>
  <si>
    <t>Name of Product or Service</t>
  </si>
  <si>
    <t>(Do not print this line or below)</t>
  </si>
  <si>
    <t>Instructions:</t>
  </si>
  <si>
    <t>(The following is not for printing - it is only to calculate what will go on the Financial Projection)</t>
  </si>
  <si>
    <t>Month</t>
  </si>
  <si>
    <t>Emp. 1</t>
  </si>
  <si>
    <t>Emp. 2</t>
  </si>
  <si>
    <t>Emp. 3</t>
  </si>
  <si>
    <t>Emp. 4</t>
  </si>
  <si>
    <t>Emp. 6</t>
  </si>
  <si>
    <t>Emp. 7</t>
  </si>
  <si>
    <t>Emp. 8</t>
  </si>
  <si>
    <t>Emp. 9</t>
  </si>
  <si>
    <t>Total</t>
  </si>
  <si>
    <t>(Following section is not for printing - it is to help complete the Financial Projection)</t>
  </si>
  <si>
    <t>Beginning Balance</t>
  </si>
  <si>
    <t>Payment</t>
  </si>
  <si>
    <t>Ending Balance</t>
  </si>
  <si>
    <t>One-Time and Startup Items</t>
  </si>
  <si>
    <t>Month Intro</t>
  </si>
  <si>
    <t>Other Products and Services</t>
  </si>
  <si>
    <t>Proportional Sales Volume Assumption for Weighted Average</t>
  </si>
  <si>
    <t>Calculation Utilized in Weighted Average Unit Price</t>
  </si>
  <si>
    <t>Calculation Utilized in Weighted Average Unit Cost</t>
  </si>
  <si>
    <t>Operating Expenses</t>
  </si>
  <si>
    <t>Projected Cash Flow</t>
  </si>
  <si>
    <t>1st Year</t>
  </si>
  <si>
    <t>2nd Year</t>
  </si>
  <si>
    <t>3rd Year</t>
  </si>
  <si>
    <t>Loan Amount (Principal)</t>
  </si>
  <si>
    <t>Simple Interest Rate</t>
  </si>
  <si>
    <t>Number of Years</t>
  </si>
  <si>
    <t>Months before First Payment</t>
  </si>
  <si>
    <t>Monthly Payment Amount</t>
  </si>
  <si>
    <t>Total of all Payments</t>
  </si>
  <si>
    <t>Total Interest Paid</t>
  </si>
  <si>
    <t>Notes and Assumptions About Products</t>
  </si>
  <si>
    <t>Notes and Assumptions Used in Other Products and Services</t>
  </si>
  <si>
    <t>Annual Profit &amp; Loss Projections</t>
  </si>
  <si>
    <t>Terms of Loan:</t>
  </si>
  <si>
    <t>US$</t>
  </si>
  <si>
    <t>Legal Name of Business</t>
  </si>
  <si>
    <t>Doing Business As Name</t>
  </si>
  <si>
    <t xml:space="preserve"> Pre-Tax Income</t>
  </si>
  <si>
    <t xml:space="preserve"> Profit Tax</t>
  </si>
  <si>
    <t xml:space="preserve"> Net Income</t>
  </si>
  <si>
    <t xml:space="preserve"> Loan Payments</t>
  </si>
  <si>
    <t xml:space="preserve"> (Cumulative)</t>
  </si>
  <si>
    <t>Unit Price in US Dollars</t>
  </si>
  <si>
    <t>Unit Cost in US Dollars</t>
  </si>
  <si>
    <t>Appendix C-1</t>
  </si>
  <si>
    <t>Corporate Profit/Income Tax</t>
  </si>
  <si>
    <t xml:space="preserve">   applied for at the start of the timeframes noted on this spreadsheet.</t>
  </si>
  <si>
    <t>Year:</t>
  </si>
  <si>
    <t>Position</t>
  </si>
  <si>
    <t>Start Month</t>
  </si>
  <si>
    <t>End Month</t>
  </si>
  <si>
    <t>Cash Profit (loss)</t>
  </si>
  <si>
    <t>are named. If you want to jump to one of these, click on the down-arrow in the cell-address box, find</t>
  </si>
  <si>
    <t>is at the  time of funding of the business.</t>
  </si>
  <si>
    <t>J</t>
  </si>
  <si>
    <t>F</t>
  </si>
  <si>
    <t>M</t>
  </si>
  <si>
    <t>A</t>
  </si>
  <si>
    <t>S</t>
  </si>
  <si>
    <t>O</t>
  </si>
  <si>
    <t>N</t>
  </si>
  <si>
    <t>D</t>
  </si>
  <si>
    <t>Legal Fees</t>
  </si>
  <si>
    <t>Days/Week</t>
  </si>
  <si>
    <t>Totals</t>
  </si>
  <si>
    <t>Year 1 Salary</t>
  </si>
  <si>
    <t>Year 2 Salary</t>
  </si>
  <si>
    <t>Year 3 Salary</t>
  </si>
  <si>
    <t>Health Insurance</t>
  </si>
  <si>
    <t>Shipping</t>
  </si>
  <si>
    <t>Travel &amp; Entertainment for Team</t>
  </si>
  <si>
    <t>Total Operating Expenses</t>
  </si>
  <si>
    <t>Date</t>
  </si>
  <si>
    <t>Gross Profit per Unit</t>
  </si>
  <si>
    <t>Marketing</t>
  </si>
  <si>
    <t>Office Supplies</t>
  </si>
  <si>
    <t>Start Monthly Salary</t>
  </si>
  <si>
    <t>Projected Annual Increase/Raise:</t>
  </si>
  <si>
    <t>Emp. 5</t>
  </si>
  <si>
    <t>Business Info</t>
  </si>
  <si>
    <t>Shareholder Name(s)</t>
  </si>
  <si>
    <t>Notes and Assumptions Concerning Start-Up Expenses:</t>
  </si>
  <si>
    <t>Notes and Assumptions Concerning Loan Terms:</t>
  </si>
  <si>
    <t>Notes and Assumptions for Personnel Page:</t>
  </si>
  <si>
    <t>Office referb and furniture</t>
  </si>
  <si>
    <t>Network server</t>
  </si>
  <si>
    <t>Legal fees</t>
  </si>
  <si>
    <t>Assumptions and Notes</t>
  </si>
  <si>
    <t>Sales Projection (units)</t>
  </si>
  <si>
    <t>Material Costs in USD</t>
  </si>
  <si>
    <t>Revenue (US$)</t>
  </si>
  <si>
    <t>Professional Liability Insurance</t>
  </si>
  <si>
    <t>Payroll Expense (15%)</t>
  </si>
  <si>
    <t>Telephone and Internet</t>
  </si>
  <si>
    <t>Auto Expense</t>
  </si>
  <si>
    <t>Owner Equity Invested</t>
  </si>
  <si>
    <t>Introduction</t>
  </si>
  <si>
    <t>Step by step instructions for using the tool follow:</t>
  </si>
  <si>
    <t>Personnel Wages</t>
  </si>
  <si>
    <t>Gross Profit</t>
  </si>
  <si>
    <t>Recruiting Fees</t>
  </si>
  <si>
    <t>Laptop</t>
  </si>
  <si>
    <t>Cellular</t>
  </si>
  <si>
    <t>Capital Expenses</t>
  </si>
  <si>
    <t>In general, expect to enter information in boxes that are colored like this.</t>
  </si>
  <si>
    <t>In general, you should not enter data into boxes that are colored like this since they will contain formulas for auto-computing.</t>
  </si>
  <si>
    <t>When filling out this spreadsheet, note that most cells are protected.</t>
  </si>
  <si>
    <t xml:space="preserve">You can turn off protection at any time as needed, but note that you risk losing some formulas if you do so. If you find you are </t>
  </si>
  <si>
    <t>The VAT amount is not to be included in the costs of the materials we purchase or in the price at which we sell.</t>
  </si>
  <si>
    <t>SPECIAL NOTES:</t>
  </si>
  <si>
    <t>Total Capital Expenses</t>
  </si>
  <si>
    <t>Loan Amount Required</t>
  </si>
  <si>
    <t>Capital Expense Loan Term Calculations</t>
  </si>
  <si>
    <t>Team / Staffing Plan</t>
  </si>
  <si>
    <t>Lease of Office Space, Equip</t>
  </si>
  <si>
    <t>Maintenance</t>
  </si>
  <si>
    <t>Working Capital</t>
  </si>
  <si>
    <t>Other</t>
  </si>
  <si>
    <t>Working Capital Requirement</t>
  </si>
  <si>
    <t>2 Info'!A1</t>
  </si>
  <si>
    <t>3 Cap Ex'!A1</t>
  </si>
  <si>
    <t>4 Cap Ex Loan'!A1</t>
  </si>
  <si>
    <t>Product 3</t>
  </si>
  <si>
    <t>Product 4</t>
  </si>
  <si>
    <t>Product 5</t>
  </si>
  <si>
    <t>Product 6</t>
  </si>
  <si>
    <t>Product 7</t>
  </si>
  <si>
    <t>Product 8</t>
  </si>
  <si>
    <t>Product 9</t>
  </si>
  <si>
    <t>Product 10</t>
  </si>
  <si>
    <t>Product 11</t>
  </si>
  <si>
    <t>2) Enter your basic business identity information</t>
  </si>
  <si>
    <t>4) Enter details of the loan for your capital expenditures</t>
  </si>
  <si>
    <t>6) Enter the pricing for for your products and services</t>
  </si>
  <si>
    <t>7) Enter the number of units you expect to sell for each of your products and services</t>
  </si>
  <si>
    <t>8) Enter your anticipated monthly expenses bearing in mind that the payroll expenses will be entered on a different tab</t>
  </si>
  <si>
    <t>5 Team'!A1</t>
  </si>
  <si>
    <t>6 Services'!A1</t>
  </si>
  <si>
    <t>8 Mo P&amp;L'!A1</t>
  </si>
  <si>
    <t>Product 12</t>
  </si>
  <si>
    <t>Product 13</t>
  </si>
  <si>
    <t>Product 14</t>
  </si>
  <si>
    <t>Product 15</t>
  </si>
  <si>
    <t>Product 16</t>
  </si>
  <si>
    <t>Revenue</t>
  </si>
  <si>
    <t>Gross
Profit</t>
  </si>
  <si>
    <t>Gross Profit (US$)</t>
  </si>
  <si>
    <t>3) Enter all capital expenditures required to start your company</t>
  </si>
  <si>
    <t>5) Enter your payroll expenses</t>
  </si>
  <si>
    <t>Cash Position</t>
  </si>
  <si>
    <t>Net Profit</t>
  </si>
  <si>
    <t>Products and Services</t>
  </si>
  <si>
    <t>Sales by Unit</t>
  </si>
  <si>
    <t>7 Sales by Unit'!A1</t>
  </si>
  <si>
    <t>Copyright © Life2Live, LLC. 2005 to Present. All Rights Reserved. 
No part of this document may be used, displayed or reproduced without the consent of the author.</t>
  </si>
  <si>
    <t>Each line corresponds to one product or service to be sold by this business. Enter them in the order that they will be introduced. Enter the name of the Product or Service in the first column (this text will wrap if necessary).  If it is a product subject to VAT, manually include VAT in the price at which the product will be sold. Enter the Month in which the product or service will be introduced into the next column; if it will be introduced the first month in business, enter 1. If this line is not in use, leave the Month as zero (0). The Unit Price will be the price that one of this product or service will be sold, in the local currency, inclusive of any applicable VAT.</t>
  </si>
  <si>
    <t>One of the most important roles you will play as a business owner is that of Financial Manager of your company. The Current Business Plan tool is designed to help you plan, manage, and monitor the performance of your company as easily and efficiently as possible.</t>
  </si>
  <si>
    <t>Each line corresponds to one employee to be hired by this business. Enter them in the order that they will be starting. If there are more than 9 employees, make the 9th line "Others" and enter total information. In the first column, put the name of the employee. The first line should be the owner's name.  On each line, if you do not yet know the name of the person, enter the title of the position in the first column.  In the second column, enter the month number that you plan on having them start work.  In the next column, enter the amount you plan to pay them each month. In the next column, enter the month number you plan to have them end working, if there is no plan to end their employment.</t>
  </si>
  <si>
    <t>Projected Income Statement (Monthly 2020)</t>
  </si>
  <si>
    <t>Projected Income Statement (Monthly 2021)</t>
  </si>
  <si>
    <t>Projected Income Statement (Monthly 2022)</t>
  </si>
  <si>
    <t>Template Revision date: 1/1/2020</t>
  </si>
  <si>
    <t>Core Power</t>
  </si>
  <si>
    <t>Chad - Bike Shelter</t>
  </si>
  <si>
    <t>Law Office of Parag L. Amin, P.C.</t>
  </si>
  <si>
    <t>Parag Amin</t>
  </si>
  <si>
    <t>Law PLA</t>
  </si>
  <si>
    <t>Max</t>
  </si>
  <si>
    <t>Turi</t>
  </si>
  <si>
    <t>Adam</t>
  </si>
  <si>
    <t>Tina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</si>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</sst>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_);[Red]\(&quot;$&quot;#,##0\)"/>
    <numFmt numFmtId="165" formatCode="&quot;$&quot;#,##0.00_);\(&quot;$&quot;#,##0.00\)"/>
    <numFmt numFmtId="166" formatCode="&quot;$&quot;#,##0.00_);[Red]\(&quot;$&quot;#,##0.00\)"/>
    <numFmt numFmtId="167" formatCode="#,##0\ _$;[Red]\-#,##0\ _$"/>
    <numFmt numFmtId="168" formatCode="0.0%"/>
    <numFmt numFmtId="169" formatCode="&quot;$&quot;#,##0_);\(&quot;$&quot;#,##0\);&quot;-&quot;"/>
    <numFmt numFmtId="170" formatCode="&quot;$&quot;#,##0_);\(&quot;$&quot;#,##0\);_(* &quot;-&quot;_);_(@_)"/>
    <numFmt numFmtId="171" formatCode="&quot;$&quot;#,##0.00_);\(&quot;$&quot;#,##0.00\);_(* &quot;-&quot;_);_(@_)"/>
    <numFmt numFmtId="172" formatCode="[$-409]mmm\-yy;@"/>
  </numFmts>
  <fonts count="45">
    <font>
      <sz val="10"/>
      <name val="Arial"/>
    </font>
    <font>
      <sz val="10"/>
      <name val="Arial"/>
    </font>
    <font>
      <sz val="10"/>
      <color indexed="8"/>
      <name val="Arial"/>
      <family val="2"/>
    </font>
    <font>
      <b/>
      <sz val="11"/>
      <color indexed="8"/>
      <name val="Arial"/>
      <family val="2"/>
    </font>
    <font>
      <sz val="10"/>
      <color indexed="8"/>
      <name val="Arial"/>
      <family val="2"/>
    </font>
    <font>
      <sz val="8"/>
      <color indexed="8"/>
      <name val="Arial"/>
      <family val="2"/>
    </font>
    <font>
      <b/>
      <sz val="10"/>
      <color indexed="8"/>
      <name val="Arial"/>
      <family val="2"/>
    </font>
    <font>
      <b/>
      <sz val="14"/>
      <color indexed="8"/>
      <name val="Arial"/>
      <family val="2"/>
    </font>
    <font>
      <b/>
      <sz val="9"/>
      <color indexed="8"/>
      <name val="Arial"/>
      <family val="2"/>
    </font>
    <font>
      <b/>
      <sz val="10"/>
      <color indexed="8"/>
      <name val="Arial"/>
      <family val="2"/>
    </font>
    <font>
      <sz val="8"/>
      <color indexed="8"/>
      <name val="Luxi Sans"/>
      <family val="2"/>
    </font>
    <font>
      <sz val="9"/>
      <color indexed="8"/>
      <name val="Arial"/>
      <family val="2"/>
    </font>
    <font>
      <b/>
      <sz val="8"/>
      <color indexed="8"/>
      <name val="Arial"/>
      <family val="2"/>
    </font>
    <font>
      <sz val="8"/>
      <color indexed="8"/>
      <name val="Arial"/>
      <family val="2"/>
    </font>
    <font>
      <b/>
      <u/>
      <sz val="10"/>
      <color indexed="8"/>
      <name val="Arial"/>
      <family val="2"/>
    </font>
    <font>
      <b/>
      <sz val="8"/>
      <color indexed="81"/>
      <name val="Tahoma"/>
      <family val="2"/>
    </font>
    <font>
      <u/>
      <sz val="10"/>
      <color indexed="12"/>
      <name val="Arial"/>
      <family val="2"/>
    </font>
    <font>
      <b/>
      <sz val="10"/>
      <color indexed="18"/>
      <name val="Arial"/>
      <family val="2"/>
    </font>
    <font>
      <sz val="8"/>
      <name val="Arial"/>
      <family val="2"/>
    </font>
    <font>
      <sz val="12"/>
      <name val="Arial"/>
      <family val="2"/>
    </font>
    <font>
      <sz val="10"/>
      <name val="Arial"/>
    </font>
    <font>
      <sz val="11"/>
      <color indexed="8"/>
      <name val="Whitney Book"/>
      <family val="3"/>
    </font>
    <font>
      <sz val="16"/>
      <color indexed="8"/>
      <name val="Whitney Bold"/>
      <family val="3"/>
    </font>
    <font>
      <sz val="11"/>
      <color theme="1" tint="0.34998626667073579"/>
      <name val="Whitney Book"/>
      <family val="3"/>
    </font>
    <font>
      <b/>
      <sz val="11"/>
      <color theme="1" tint="0.34998626667073579"/>
      <name val="Whitney Book"/>
      <family val="3"/>
    </font>
    <font>
      <sz val="11"/>
      <color theme="0"/>
      <name val="Whitney Book"/>
      <family val="3"/>
    </font>
    <font>
      <sz val="11"/>
      <color theme="1" tint="0.34998626667073579"/>
      <name val="Whitney Black"/>
    </font>
    <font>
      <u/>
      <sz val="11"/>
      <color theme="1" tint="0.34998626667073579"/>
      <name val="Whitney Book"/>
      <family val="3"/>
    </font>
    <font>
      <sz val="11"/>
      <color theme="1" tint="0.34998626667073579"/>
      <name val="Whitney Bold"/>
      <family val="3"/>
    </font>
    <font>
      <sz val="10"/>
      <color theme="1" tint="0.34998626667073579"/>
      <name val="Arial"/>
      <family val="2"/>
    </font>
    <font>
      <sz val="20"/>
      <color theme="1" tint="0.34998626667073579"/>
      <name val="Whitney Bold"/>
      <family val="3"/>
    </font>
    <font>
      <sz val="10"/>
      <color theme="1" tint="0.34998626667073579"/>
      <name val="Whitney Book"/>
      <family val="3"/>
    </font>
    <font>
      <sz val="16"/>
      <color theme="1" tint="0.34998626667073579"/>
      <name val="Whitney Bold"/>
      <family val="3"/>
    </font>
    <font>
      <sz val="8"/>
      <color theme="1" tint="0.34998626667073579"/>
      <name val="Calibri"/>
      <scheme val="minor"/>
    </font>
    <font>
      <sz val="12"/>
      <color theme="1" tint="0.34998626667073579"/>
      <name val="Whitney Book"/>
      <family val="3"/>
    </font>
    <font>
      <sz val="16"/>
      <color theme="0"/>
      <name val="Whitney Bold"/>
      <family val="3"/>
    </font>
    <font>
      <sz val="12"/>
      <color theme="1" tint="0.34998626667073579"/>
      <name val="Whitney Bold"/>
      <family val="3"/>
    </font>
    <font>
      <b/>
      <sz val="10"/>
      <color theme="1" tint="0.34998626667073579"/>
      <name val="Arial"/>
      <family val="2"/>
    </font>
    <font>
      <b/>
      <u/>
      <sz val="11"/>
      <color theme="1" tint="0.34998626667073579"/>
      <name val="Whitney Book"/>
      <family val="3"/>
    </font>
    <font>
      <b/>
      <sz val="11"/>
      <color theme="1" tint="0.34998626667073579"/>
      <name val="Whitney Bold"/>
      <family val="3"/>
    </font>
    <font>
      <sz val="18"/>
      <color theme="0"/>
      <name val="Whitney Bold"/>
      <family val="3"/>
    </font>
    <font>
      <b/>
      <sz val="12"/>
      <color theme="1" tint="0.34998626667073579"/>
      <name val="Whitney Book"/>
      <family val="3"/>
    </font>
    <font>
      <b/>
      <sz val="12"/>
      <color theme="0"/>
      <name val="Whitney Book"/>
      <family val="3"/>
    </font>
    <font>
      <sz val="12"/>
      <color theme="0"/>
      <name val="Whitney Book"/>
      <family val="3"/>
    </font>
    <font>
      <sz val="12"/>
      <name val="Nunito Sans"/>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42"/>
        <bgColor indexed="64"/>
      </patternFill>
    </fill>
    <fill>
      <patternFill patternType="solid">
        <fgColor indexed="1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79998168889431442"/>
        <bgColor indexed="10"/>
      </patternFill>
    </fill>
  </fills>
  <borders count="19">
    <border>
      <left/>
      <right/>
      <top/>
      <bottom/>
      <diagonal/>
    </border>
    <border>
      <left/>
      <right/>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8"/>
      </top>
      <bottom style="double">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style="thin">
        <color indexed="8"/>
      </top>
      <bottom style="thin">
        <color indexed="64"/>
      </bottom>
      <diagonal/>
    </border>
  </borders>
  <cellStyleXfs count="5">
    <xf numFmtId="0" fontId="0" fillId="0" borderId="0"/>
    <xf numFmtId="4" fontId="1" fillId="0" borderId="0" applyFont="0" applyFill="0" applyBorder="0" applyAlignment="0" applyProtection="0"/>
    <xf numFmtId="166" fontId="1" fillId="0" borderId="0" applyFont="0" applyFill="0" applyBorder="0" applyAlignment="0" applyProtection="0"/>
    <xf numFmtId="0" fontId="16" fillId="0" borderId="0" applyNumberFormat="0" applyFill="0" applyBorder="0" applyAlignment="0" applyProtection="0">
      <alignment vertical="top"/>
      <protection locked="0"/>
    </xf>
    <xf numFmtId="10" fontId="1" fillId="0" borderId="0" applyFont="0" applyFill="0" applyBorder="0" applyAlignment="0" applyProtection="0"/>
  </cellStyleXfs>
  <cellXfs count="290">
    <xf numFmtId="0" fontId="0" fillId="0" borderId="0" xfId="0"/>
    <xf numFmtId="3" fontId="2" fillId="0" borderId="0" xfId="0" applyNumberFormat="1" applyFont="1" applyFill="1" applyAlignment="1" applyProtection="1"/>
    <xf numFmtId="0" fontId="2" fillId="0" borderId="0" xfId="0" applyFont="1" applyFill="1" applyAlignment="1" applyProtection="1"/>
    <xf numFmtId="167" fontId="2" fillId="0" borderId="0" xfId="0" applyNumberFormat="1" applyFont="1" applyFill="1" applyAlignment="1" applyProtection="1"/>
    <xf numFmtId="0" fontId="2" fillId="0" borderId="0" xfId="0" applyFont="1" applyFill="1" applyProtection="1"/>
    <xf numFmtId="3" fontId="2" fillId="0" borderId="0" xfId="0" applyNumberFormat="1" applyFont="1" applyFill="1" applyProtection="1"/>
    <xf numFmtId="49" fontId="2" fillId="0" borderId="0" xfId="0" applyNumberFormat="1" applyFont="1" applyFill="1" applyProtection="1"/>
    <xf numFmtId="1" fontId="2" fillId="0" borderId="0" xfId="0" applyNumberFormat="1" applyFont="1" applyFill="1" applyProtection="1"/>
    <xf numFmtId="10" fontId="2" fillId="0" borderId="0" xfId="4" applyFont="1" applyFill="1" applyProtection="1"/>
    <xf numFmtId="0" fontId="6" fillId="0" borderId="0" xfId="0" applyFont="1" applyFill="1" applyProtection="1"/>
    <xf numFmtId="0" fontId="5" fillId="0" borderId="0" xfId="0" applyFont="1" applyFill="1" applyProtection="1"/>
    <xf numFmtId="0" fontId="14" fillId="0" borderId="0" xfId="0" applyFont="1" applyFill="1" applyProtection="1"/>
    <xf numFmtId="0" fontId="0" fillId="0" borderId="0" xfId="0" applyFill="1" applyProtection="1"/>
    <xf numFmtId="0" fontId="2" fillId="2" borderId="0" xfId="0" applyFont="1" applyFill="1" applyProtection="1">
      <protection locked="0"/>
    </xf>
    <xf numFmtId="166" fontId="2" fillId="0" borderId="0" xfId="2" applyFont="1" applyFill="1" applyProtection="1"/>
    <xf numFmtId="2" fontId="2" fillId="0" borderId="0" xfId="0" applyNumberFormat="1" applyFont="1" applyFill="1" applyProtection="1"/>
    <xf numFmtId="49" fontId="4" fillId="0" borderId="0" xfId="0" applyNumberFormat="1" applyFont="1" applyFill="1" applyProtection="1"/>
    <xf numFmtId="49" fontId="6" fillId="0" borderId="1" xfId="0" applyNumberFormat="1" applyFont="1" applyFill="1" applyBorder="1" applyAlignment="1" applyProtection="1">
      <alignment horizontal="center" wrapText="1"/>
    </xf>
    <xf numFmtId="0" fontId="6" fillId="0" borderId="0" xfId="0" applyFont="1" applyFill="1" applyAlignment="1" applyProtection="1">
      <alignment horizontal="center"/>
    </xf>
    <xf numFmtId="0" fontId="2" fillId="0" borderId="0" xfId="0" applyFont="1" applyFill="1" applyBorder="1" applyProtection="1"/>
    <xf numFmtId="0" fontId="2" fillId="2" borderId="0" xfId="0" applyFont="1" applyFill="1" applyAlignment="1" applyProtection="1">
      <alignment wrapText="1"/>
      <protection locked="0"/>
    </xf>
    <xf numFmtId="1" fontId="9" fillId="0" borderId="1" xfId="0" applyNumberFormat="1" applyFont="1" applyFill="1" applyBorder="1" applyAlignment="1" applyProtection="1">
      <alignment horizontal="center" wrapText="1"/>
    </xf>
    <xf numFmtId="0" fontId="6" fillId="0" borderId="0" xfId="0" applyFont="1" applyFill="1" applyAlignment="1" applyProtection="1">
      <alignment horizontal="center" wrapText="1"/>
    </xf>
    <xf numFmtId="0" fontId="2" fillId="0" borderId="2" xfId="0" applyFont="1" applyFill="1" applyBorder="1" applyProtection="1"/>
    <xf numFmtId="4" fontId="2" fillId="0" borderId="2" xfId="1" applyFont="1" applyFill="1" applyBorder="1" applyAlignment="1" applyProtection="1">
      <alignment horizontal="center"/>
    </xf>
    <xf numFmtId="166" fontId="2" fillId="0" borderId="2" xfId="2" applyFont="1" applyFill="1" applyBorder="1" applyProtection="1"/>
    <xf numFmtId="4" fontId="2" fillId="2" borderId="0" xfId="1" applyFont="1" applyFill="1" applyAlignment="1" applyProtection="1">
      <alignment horizontal="center"/>
      <protection locked="0"/>
    </xf>
    <xf numFmtId="10" fontId="2" fillId="2" borderId="0" xfId="4" applyFont="1" applyFill="1" applyAlignment="1" applyProtection="1">
      <alignment wrapText="1"/>
      <protection locked="0"/>
    </xf>
    <xf numFmtId="166" fontId="2" fillId="2" borderId="0" xfId="2" applyFont="1" applyFill="1" applyProtection="1">
      <protection locked="0"/>
    </xf>
    <xf numFmtId="0" fontId="2" fillId="2" borderId="0" xfId="0" applyFont="1" applyFill="1" applyAlignment="1" applyProtection="1">
      <alignment horizontal="center"/>
      <protection locked="0"/>
    </xf>
    <xf numFmtId="10" fontId="2" fillId="2" borderId="0" xfId="4" applyFont="1" applyFill="1" applyAlignment="1" applyProtection="1">
      <alignment horizontal="center"/>
      <protection locked="0"/>
    </xf>
    <xf numFmtId="0" fontId="2" fillId="2" borderId="1" xfId="0" applyFont="1" applyFill="1" applyBorder="1" applyAlignment="1" applyProtection="1">
      <alignment horizontal="center"/>
      <protection locked="0"/>
    </xf>
    <xf numFmtId="0" fontId="23" fillId="0" borderId="0" xfId="0" applyFont="1" applyFill="1" applyBorder="1" applyProtection="1"/>
    <xf numFmtId="0" fontId="24" fillId="0" borderId="0" xfId="0" applyFont="1" applyFill="1" applyBorder="1" applyProtection="1"/>
    <xf numFmtId="3" fontId="23" fillId="0" borderId="0" xfId="0" applyNumberFormat="1" applyFont="1" applyFill="1" applyBorder="1" applyProtection="1"/>
    <xf numFmtId="0" fontId="23" fillId="0" borderId="0" xfId="0" applyFont="1" applyFill="1" applyBorder="1" applyAlignment="1" applyProtection="1"/>
    <xf numFmtId="0" fontId="24" fillId="0" borderId="0" xfId="0" applyFont="1" applyFill="1" applyBorder="1" applyAlignment="1" applyProtection="1">
      <alignment horizontal="center"/>
    </xf>
    <xf numFmtId="1" fontId="23" fillId="0" borderId="0" xfId="0" applyNumberFormat="1" applyFont="1" applyFill="1" applyBorder="1" applyProtection="1"/>
    <xf numFmtId="0" fontId="24" fillId="0" borderId="3" xfId="0" applyNumberFormat="1" applyFont="1" applyFill="1" applyBorder="1" applyAlignment="1" applyProtection="1">
      <alignment horizontal="left" vertical="center"/>
    </xf>
    <xf numFmtId="0" fontId="23" fillId="0" borderId="0" xfId="0" applyFont="1" applyFill="1" applyBorder="1" applyAlignment="1" applyProtection="1">
      <alignment horizontal="center"/>
    </xf>
    <xf numFmtId="0" fontId="25" fillId="7" borderId="0" xfId="0" applyFont="1" applyFill="1" applyBorder="1" applyAlignment="1" applyProtection="1">
      <alignment horizontal="center" vertical="center" wrapText="1"/>
    </xf>
    <xf numFmtId="0" fontId="0" fillId="0" borderId="0" xfId="0" applyBorder="1" applyAlignment="1">
      <alignment vertical="center" wrapText="1"/>
    </xf>
    <xf numFmtId="0" fontId="23"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7" fillId="0" borderId="0" xfId="3" quotePrefix="1" applyFont="1" applyBorder="1" applyAlignment="1" applyProtection="1">
      <alignment vertical="center" wrapText="1"/>
    </xf>
    <xf numFmtId="0" fontId="28" fillId="8" borderId="0" xfId="0" applyFont="1" applyFill="1" applyBorder="1" applyAlignment="1" applyProtection="1">
      <alignment vertical="center"/>
    </xf>
    <xf numFmtId="0" fontId="23" fillId="0" borderId="0" xfId="0" applyFont="1" applyBorder="1" applyAlignment="1" applyProtection="1">
      <alignment vertical="center"/>
    </xf>
    <xf numFmtId="0" fontId="0" fillId="0" borderId="0" xfId="0" applyFill="1" applyBorder="1" applyAlignment="1" applyProtection="1">
      <alignment horizontal="center"/>
    </xf>
    <xf numFmtId="0" fontId="0" fillId="0" borderId="0" xfId="0" applyFill="1" applyBorder="1" applyProtection="1"/>
    <xf numFmtId="3" fontId="23" fillId="0" borderId="0" xfId="0" applyNumberFormat="1" applyFont="1" applyFill="1" applyBorder="1" applyAlignment="1" applyProtection="1"/>
    <xf numFmtId="0" fontId="29" fillId="0" borderId="0" xfId="0" applyFont="1" applyFill="1" applyBorder="1" applyAlignment="1" applyProtection="1"/>
    <xf numFmtId="3" fontId="2" fillId="0" borderId="0" xfId="0" applyNumberFormat="1" applyFont="1" applyFill="1" applyBorder="1" applyAlignment="1" applyProtection="1"/>
    <xf numFmtId="0" fontId="2" fillId="0" borderId="0" xfId="0" applyFont="1" applyFill="1" applyBorder="1" applyAlignment="1" applyProtection="1"/>
    <xf numFmtId="167" fontId="2" fillId="0" borderId="0" xfId="0" applyNumberFormat="1" applyFont="1" applyFill="1" applyBorder="1" applyAlignment="1" applyProtection="1"/>
    <xf numFmtId="0" fontId="29" fillId="0" borderId="0" xfId="0" applyFont="1" applyFill="1" applyBorder="1" applyProtection="1"/>
    <xf numFmtId="0" fontId="23" fillId="9" borderId="0" xfId="0" applyFont="1" applyFill="1" applyBorder="1" applyAlignment="1" applyProtection="1">
      <alignment horizontal="left" vertical="center" wrapText="1"/>
    </xf>
    <xf numFmtId="0" fontId="30" fillId="8"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1" fillId="8" borderId="0" xfId="0" applyFont="1" applyFill="1" applyBorder="1" applyAlignment="1" applyProtection="1">
      <alignment horizontal="center" vertical="center" wrapText="1"/>
    </xf>
    <xf numFmtId="0" fontId="20" fillId="0" borderId="0" xfId="0" applyFont="1" applyBorder="1" applyAlignment="1">
      <alignment horizontal="center" vertical="center" wrapText="1"/>
    </xf>
    <xf numFmtId="0" fontId="4" fillId="0" borderId="0" xfId="0"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49" fontId="32" fillId="8" borderId="0"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29" fillId="0" borderId="0" xfId="0" applyFont="1" applyBorder="1" applyAlignment="1">
      <alignment vertical="center" wrapText="1"/>
    </xf>
    <xf numFmtId="0" fontId="33" fillId="0" borderId="0" xfId="0" applyFont="1" applyBorder="1" applyAlignment="1">
      <alignment vertical="center" wrapText="1"/>
    </xf>
    <xf numFmtId="0" fontId="0" fillId="0" borderId="0" xfId="0" applyBorder="1" applyAlignment="1" applyProtection="1">
      <alignment vertical="center"/>
    </xf>
    <xf numFmtId="3" fontId="2" fillId="0" borderId="0" xfId="0" applyNumberFormat="1" applyFont="1" applyBorder="1" applyAlignment="1" applyProtection="1">
      <alignment vertical="center"/>
    </xf>
    <xf numFmtId="0" fontId="2" fillId="0" borderId="0" xfId="0" applyFont="1" applyBorder="1" applyAlignment="1" applyProtection="1">
      <alignment vertical="center"/>
    </xf>
    <xf numFmtId="167" fontId="2" fillId="0" borderId="0" xfId="0" applyNumberFormat="1" applyFont="1" applyBorder="1" applyAlignment="1" applyProtection="1">
      <alignment vertical="center"/>
    </xf>
    <xf numFmtId="49" fontId="24" fillId="0" borderId="0" xfId="0" applyNumberFormat="1" applyFont="1" applyBorder="1" applyAlignment="1" applyProtection="1">
      <alignment horizontal="center" vertical="center"/>
    </xf>
    <xf numFmtId="0" fontId="23" fillId="0" borderId="0" xfId="0" applyFont="1" applyBorder="1" applyAlignment="1" applyProtection="1">
      <alignment horizontal="center" vertical="center"/>
    </xf>
    <xf numFmtId="0" fontId="23" fillId="10" borderId="0" xfId="0" applyFont="1" applyFill="1" applyBorder="1" applyAlignment="1" applyProtection="1">
      <alignment vertical="center" wrapText="1"/>
      <protection locked="0"/>
    </xf>
    <xf numFmtId="49" fontId="23" fillId="0" borderId="0" xfId="0" applyNumberFormat="1" applyFont="1" applyBorder="1" applyAlignment="1" applyProtection="1">
      <alignment vertical="center"/>
    </xf>
    <xf numFmtId="0" fontId="23" fillId="10" borderId="0" xfId="0" applyFont="1" applyFill="1" applyBorder="1" applyAlignment="1" applyProtection="1">
      <alignment horizontal="left" vertical="center" wrapText="1"/>
      <protection locked="0"/>
    </xf>
    <xf numFmtId="10" fontId="23" fillId="10" borderId="0" xfId="4" applyFont="1" applyFill="1" applyBorder="1" applyAlignment="1" applyProtection="1">
      <alignment horizontal="left" vertical="center"/>
      <protection locked="0"/>
    </xf>
    <xf numFmtId="166" fontId="23" fillId="0" borderId="0" xfId="2" applyFont="1" applyFill="1" applyBorder="1" applyAlignment="1" applyProtection="1">
      <alignment vertical="center"/>
    </xf>
    <xf numFmtId="49" fontId="24" fillId="0" borderId="0" xfId="0" applyNumberFormat="1"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3" fontId="24" fillId="0" borderId="0" xfId="0" applyNumberFormat="1" applyFont="1" applyFill="1" applyBorder="1" applyAlignment="1" applyProtection="1">
      <alignment horizontal="left" vertical="center"/>
    </xf>
    <xf numFmtId="166" fontId="23" fillId="9" borderId="0" xfId="2" applyFont="1" applyFill="1" applyBorder="1" applyAlignment="1" applyProtection="1">
      <alignment horizontal="left" vertical="center"/>
      <protection locked="0"/>
    </xf>
    <xf numFmtId="3" fontId="23" fillId="0" borderId="0" xfId="0" applyNumberFormat="1" applyFont="1" applyFill="1" applyBorder="1" applyAlignment="1" applyProtection="1">
      <alignment horizontal="left" vertical="center"/>
    </xf>
    <xf numFmtId="49" fontId="23" fillId="9" borderId="0" xfId="0" applyNumberFormat="1" applyFont="1" applyFill="1" applyBorder="1" applyAlignment="1" applyProtection="1">
      <alignment horizontal="left" vertical="center"/>
      <protection locked="0"/>
    </xf>
    <xf numFmtId="10" fontId="23" fillId="9" borderId="0" xfId="4" applyFont="1" applyFill="1" applyBorder="1" applyAlignment="1" applyProtection="1">
      <alignment horizontal="left" vertical="center"/>
      <protection locked="0"/>
    </xf>
    <xf numFmtId="49" fontId="23" fillId="0" borderId="0" xfId="0" applyNumberFormat="1" applyFont="1" applyFill="1" applyBorder="1" applyAlignment="1" applyProtection="1">
      <alignment horizontal="left" vertical="center"/>
    </xf>
    <xf numFmtId="166" fontId="24" fillId="0" borderId="0" xfId="2" applyFont="1" applyFill="1" applyBorder="1" applyAlignment="1" applyProtection="1">
      <alignment horizontal="left" vertical="center"/>
    </xf>
    <xf numFmtId="0" fontId="28" fillId="8" borderId="0" xfId="0" applyFont="1" applyFill="1" applyBorder="1" applyAlignment="1" applyProtection="1">
      <alignment horizontal="left" vertical="center"/>
    </xf>
    <xf numFmtId="3" fontId="28" fillId="8" borderId="0" xfId="0" applyNumberFormat="1"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30" fillId="0" borderId="0" xfId="0" applyFont="1" applyFill="1" applyBorder="1" applyAlignment="1" applyProtection="1">
      <alignment vertical="center"/>
    </xf>
    <xf numFmtId="3" fontId="2"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167" fontId="2"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49" fontId="35" fillId="0" borderId="0" xfId="0" applyNumberFormat="1" applyFont="1" applyFill="1" applyBorder="1" applyAlignment="1" applyProtection="1">
      <alignment vertical="center"/>
    </xf>
    <xf numFmtId="0" fontId="35" fillId="0" borderId="0" xfId="0" applyFont="1" applyFill="1" applyBorder="1" applyAlignment="1" applyProtection="1">
      <alignment vertical="center"/>
    </xf>
    <xf numFmtId="166" fontId="23" fillId="0" borderId="0" xfId="2" applyFont="1" applyFill="1" applyBorder="1" applyAlignment="1" applyProtection="1">
      <alignment horizontal="left" vertical="center"/>
    </xf>
    <xf numFmtId="168" fontId="23" fillId="9" borderId="0" xfId="0" applyNumberFormat="1" applyFont="1" applyFill="1" applyBorder="1" applyAlignment="1" applyProtection="1">
      <alignment horizontal="left" vertical="center"/>
      <protection locked="0"/>
    </xf>
    <xf numFmtId="0" fontId="23" fillId="9" borderId="0" xfId="0" applyFont="1" applyFill="1" applyBorder="1" applyAlignment="1" applyProtection="1">
      <alignment horizontal="left" vertical="center"/>
      <protection locked="0"/>
    </xf>
    <xf numFmtId="1" fontId="23" fillId="9" borderId="0" xfId="0" applyNumberFormat="1" applyFont="1" applyFill="1" applyBorder="1" applyAlignment="1" applyProtection="1">
      <alignment horizontal="left" vertical="center"/>
      <protection locked="0"/>
    </xf>
    <xf numFmtId="10" fontId="23" fillId="0" borderId="0" xfId="4" applyFont="1" applyFill="1" applyBorder="1" applyAlignment="1" applyProtection="1">
      <alignment horizontal="left" vertical="center"/>
    </xf>
    <xf numFmtId="165" fontId="23" fillId="0" borderId="0" xfId="2" applyNumberFormat="1" applyFont="1" applyFill="1" applyBorder="1" applyAlignment="1" applyProtection="1">
      <alignment horizontal="left" vertical="center"/>
    </xf>
    <xf numFmtId="10" fontId="2" fillId="0" borderId="0" xfId="4" applyFont="1" applyFill="1" applyBorder="1" applyAlignment="1" applyProtection="1">
      <alignment horizontal="left" vertical="center"/>
    </xf>
    <xf numFmtId="0" fontId="23" fillId="9" borderId="0" xfId="0" applyFont="1" applyFill="1" applyBorder="1" applyAlignment="1" applyProtection="1">
      <alignment horizontal="left" vertical="center" wrapText="1"/>
      <protection locked="0"/>
    </xf>
    <xf numFmtId="4" fontId="28" fillId="8" borderId="0" xfId="0" applyNumberFormat="1" applyFont="1" applyFill="1" applyBorder="1" applyAlignment="1" applyProtection="1">
      <alignment horizontal="left" vertical="center"/>
    </xf>
    <xf numFmtId="2" fontId="23" fillId="0" borderId="0" xfId="0" applyNumberFormat="1" applyFont="1" applyFill="1" applyBorder="1" applyProtection="1"/>
    <xf numFmtId="167" fontId="23" fillId="0" borderId="0" xfId="0" applyNumberFormat="1" applyFont="1" applyFill="1" applyBorder="1" applyProtection="1"/>
    <xf numFmtId="49" fontId="28" fillId="0" borderId="0" xfId="0" applyNumberFormat="1" applyFont="1" applyFill="1" applyBorder="1" applyAlignment="1" applyProtection="1">
      <alignment horizontal="center" vertical="center" wrapText="1"/>
    </xf>
    <xf numFmtId="49" fontId="28" fillId="0" borderId="0" xfId="0" applyNumberFormat="1" applyFont="1" applyFill="1" applyBorder="1" applyProtection="1"/>
    <xf numFmtId="0" fontId="28" fillId="8" borderId="0" xfId="0" applyFont="1" applyFill="1" applyBorder="1" applyProtection="1"/>
    <xf numFmtId="0" fontId="28" fillId="8" borderId="0" xfId="0" applyFont="1" applyFill="1" applyBorder="1" applyAlignment="1" applyProtection="1">
      <alignment horizontal="center"/>
    </xf>
    <xf numFmtId="0" fontId="28" fillId="0" borderId="0" xfId="0" applyFont="1" applyFill="1" applyBorder="1" applyProtection="1"/>
    <xf numFmtId="0" fontId="29" fillId="0" borderId="0" xfId="0" applyFont="1" applyFill="1" applyBorder="1" applyAlignment="1" applyProtection="1">
      <alignment horizontal="center"/>
    </xf>
    <xf numFmtId="0" fontId="23" fillId="9" borderId="0" xfId="0" applyFont="1" applyFill="1" applyBorder="1" applyProtection="1">
      <protection locked="0"/>
    </xf>
    <xf numFmtId="3" fontId="23" fillId="9" borderId="0" xfId="1" applyNumberFormat="1" applyFont="1" applyFill="1" applyBorder="1" applyAlignment="1" applyProtection="1">
      <alignment horizontal="center"/>
      <protection locked="0"/>
    </xf>
    <xf numFmtId="164" fontId="23" fillId="9" borderId="0" xfId="2" applyNumberFormat="1" applyFont="1" applyFill="1" applyBorder="1" applyAlignment="1" applyProtection="1">
      <alignment horizontal="center"/>
      <protection locked="0"/>
    </xf>
    <xf numFmtId="10" fontId="23" fillId="9" borderId="0" xfId="0" applyNumberFormat="1" applyFont="1" applyFill="1" applyBorder="1" applyProtection="1">
      <protection locked="0"/>
    </xf>
    <xf numFmtId="49" fontId="36" fillId="0" borderId="0" xfId="0" applyNumberFormat="1" applyFont="1" applyFill="1" applyBorder="1" applyAlignment="1" applyProtection="1">
      <alignment horizontal="center" vertical="center" wrapText="1"/>
    </xf>
    <xf numFmtId="1" fontId="36" fillId="0" borderId="0" xfId="0" applyNumberFormat="1"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3" fillId="9" borderId="0" xfId="0" applyFont="1" applyFill="1" applyBorder="1" applyAlignment="1" applyProtection="1">
      <alignment vertical="center" wrapText="1"/>
      <protection locked="0"/>
    </xf>
    <xf numFmtId="3" fontId="23" fillId="9" borderId="0" xfId="1" applyNumberFormat="1" applyFont="1" applyFill="1" applyBorder="1" applyAlignment="1" applyProtection="1">
      <alignment horizontal="center" vertical="center"/>
      <protection locked="0"/>
    </xf>
    <xf numFmtId="171" fontId="23" fillId="9" borderId="0" xfId="2" applyNumberFormat="1" applyFont="1" applyFill="1" applyBorder="1" applyAlignment="1" applyProtection="1">
      <alignment horizontal="center" vertical="center"/>
      <protection locked="0"/>
    </xf>
    <xf numFmtId="166" fontId="23" fillId="9" borderId="0" xfId="2"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3"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3" fontId="28" fillId="8" borderId="0" xfId="0" applyNumberFormat="1" applyFont="1" applyFill="1" applyBorder="1" applyAlignment="1" applyProtection="1">
      <alignment horizontal="center" vertical="center"/>
    </xf>
    <xf numFmtId="167" fontId="28" fillId="8"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3" borderId="0" xfId="0" applyFill="1" applyAlignment="1" applyProtection="1">
      <alignment vertical="center"/>
    </xf>
    <xf numFmtId="0" fontId="0" fillId="0" borderId="0" xfId="0" applyFill="1" applyAlignment="1" applyProtection="1">
      <alignment vertical="center"/>
    </xf>
    <xf numFmtId="0" fontId="2" fillId="0" borderId="0" xfId="0" applyFont="1" applyFill="1" applyAlignment="1" applyProtection="1">
      <alignment vertical="center"/>
    </xf>
    <xf numFmtId="49" fontId="24" fillId="0" borderId="0" xfId="0" applyNumberFormat="1" applyFont="1" applyFill="1" applyBorder="1" applyAlignment="1" applyProtection="1">
      <alignment horizontal="center" vertical="center" wrapText="1"/>
    </xf>
    <xf numFmtId="3" fontId="24" fillId="0" borderId="0" xfId="0" applyNumberFormat="1" applyFont="1" applyFill="1" applyBorder="1" applyAlignment="1" applyProtection="1">
      <alignment horizontal="center" vertical="center" wrapText="1"/>
    </xf>
    <xf numFmtId="164" fontId="24" fillId="0" borderId="0" xfId="2" applyNumberFormat="1"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49" fontId="24" fillId="0" borderId="0" xfId="0" applyNumberFormat="1" applyFont="1" applyFill="1" applyBorder="1" applyAlignment="1" applyProtection="1">
      <alignment horizontal="right" vertical="center" wrapText="1"/>
    </xf>
    <xf numFmtId="0" fontId="2" fillId="3" borderId="0" xfId="0" applyFont="1" applyFill="1" applyAlignment="1" applyProtection="1">
      <alignment horizontal="center" vertical="center" wrapText="1"/>
    </xf>
    <xf numFmtId="172" fontId="24" fillId="0" borderId="0" xfId="0" applyNumberFormat="1" applyFont="1" applyFill="1" applyAlignment="1" applyProtection="1">
      <alignment vertical="center"/>
    </xf>
    <xf numFmtId="0" fontId="24" fillId="0" borderId="0" xfId="0" applyFont="1" applyFill="1" applyBorder="1" applyAlignment="1" applyProtection="1">
      <alignment horizontal="center" vertical="center"/>
    </xf>
    <xf numFmtId="3" fontId="23" fillId="9" borderId="4" xfId="0" applyNumberFormat="1" applyFont="1" applyFill="1" applyBorder="1" applyAlignment="1" applyProtection="1">
      <alignment horizontal="center" vertical="center"/>
      <protection locked="0"/>
    </xf>
    <xf numFmtId="3" fontId="23" fillId="9" borderId="5" xfId="0" applyNumberFormat="1" applyFont="1" applyFill="1" applyBorder="1" applyAlignment="1" applyProtection="1">
      <alignment horizontal="center" vertical="center"/>
      <protection locked="0"/>
    </xf>
    <xf numFmtId="3" fontId="23" fillId="9" borderId="6" xfId="0" applyNumberFormat="1" applyFont="1" applyFill="1" applyBorder="1" applyAlignment="1" applyProtection="1">
      <alignment horizontal="center" vertical="center"/>
      <protection locked="0"/>
    </xf>
    <xf numFmtId="3" fontId="23" fillId="9" borderId="0" xfId="0" applyNumberFormat="1" applyFont="1" applyFill="1" applyBorder="1" applyAlignment="1" applyProtection="1">
      <alignment horizontal="center" vertical="center"/>
    </xf>
    <xf numFmtId="0" fontId="17" fillId="3" borderId="0" xfId="0" applyFont="1" applyFill="1" applyAlignment="1" applyProtection="1">
      <alignment vertical="center"/>
    </xf>
    <xf numFmtId="0" fontId="17" fillId="4" borderId="0" xfId="0" applyFont="1" applyFill="1" applyAlignment="1" applyProtection="1">
      <alignment vertical="center"/>
    </xf>
    <xf numFmtId="3" fontId="24" fillId="0" borderId="0" xfId="1" applyNumberFormat="1" applyFont="1" applyFill="1" applyBorder="1" applyAlignment="1" applyProtection="1">
      <alignment horizontal="center" vertical="center"/>
    </xf>
    <xf numFmtId="0" fontId="2" fillId="3" borderId="0" xfId="0" applyFont="1" applyFill="1" applyAlignment="1" applyProtection="1">
      <alignment vertical="center"/>
    </xf>
    <xf numFmtId="0" fontId="2" fillId="4" borderId="0" xfId="0" applyFont="1" applyFill="1" applyAlignment="1" applyProtection="1">
      <alignment vertical="center"/>
    </xf>
    <xf numFmtId="0" fontId="24" fillId="0" borderId="7"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24" fillId="0" borderId="8" xfId="0" applyFont="1" applyFill="1" applyBorder="1" applyAlignment="1" applyProtection="1">
      <alignment horizontal="center" vertical="center"/>
    </xf>
    <xf numFmtId="3" fontId="23" fillId="9" borderId="9" xfId="0" applyNumberFormat="1" applyFont="1" applyFill="1" applyBorder="1" applyAlignment="1" applyProtection="1">
      <alignment horizontal="center" vertical="center"/>
      <protection locked="0"/>
    </xf>
    <xf numFmtId="3" fontId="23" fillId="9" borderId="10" xfId="0" applyNumberFormat="1" applyFont="1" applyFill="1" applyBorder="1" applyAlignment="1" applyProtection="1">
      <alignment horizontal="center" vertical="center"/>
      <protection locked="0"/>
    </xf>
    <xf numFmtId="3" fontId="23" fillId="9"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wrapText="1"/>
    </xf>
    <xf numFmtId="49" fontId="24" fillId="0" borderId="1" xfId="0" applyNumberFormat="1" applyFont="1" applyFill="1" applyBorder="1" applyAlignment="1" applyProtection="1">
      <alignment horizontal="center" vertical="center" wrapText="1"/>
    </xf>
    <xf numFmtId="169" fontId="23" fillId="0" borderId="4" xfId="2" applyNumberFormat="1" applyFont="1" applyFill="1" applyBorder="1" applyAlignment="1" applyProtection="1">
      <alignment vertical="center"/>
    </xf>
    <xf numFmtId="0" fontId="24" fillId="0" borderId="12" xfId="0" applyFont="1" applyFill="1" applyBorder="1" applyAlignment="1" applyProtection="1">
      <alignment horizontal="center" vertical="center"/>
    </xf>
    <xf numFmtId="0" fontId="2" fillId="3" borderId="12" xfId="0" applyFont="1" applyFill="1" applyBorder="1" applyAlignment="1" applyProtection="1">
      <alignment vertical="center"/>
    </xf>
    <xf numFmtId="0" fontId="2" fillId="0" borderId="12" xfId="0" applyFont="1" applyFill="1" applyBorder="1" applyAlignment="1" applyProtection="1">
      <alignment vertical="center"/>
    </xf>
    <xf numFmtId="0" fontId="24" fillId="0" borderId="0" xfId="0" applyFont="1" applyFill="1" applyBorder="1" applyAlignment="1" applyProtection="1">
      <alignment vertical="center"/>
    </xf>
    <xf numFmtId="0" fontId="23" fillId="0" borderId="0" xfId="0" applyFont="1" applyFill="1" applyAlignment="1" applyProtection="1">
      <alignment vertical="center"/>
    </xf>
    <xf numFmtId="3" fontId="24" fillId="0" borderId="1" xfId="0" applyNumberFormat="1" applyFont="1" applyFill="1" applyBorder="1" applyAlignment="1" applyProtection="1">
      <alignment horizontal="center" vertical="center" wrapText="1"/>
    </xf>
    <xf numFmtId="0" fontId="24" fillId="0" borderId="0" xfId="0" applyFont="1" applyFill="1" applyAlignment="1" applyProtection="1">
      <alignment horizontal="center" vertical="center"/>
    </xf>
    <xf numFmtId="170" fontId="23" fillId="0" borderId="4" xfId="0" applyNumberFormat="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37" fontId="24" fillId="8" borderId="0" xfId="1" applyNumberFormat="1" applyFont="1" applyFill="1" applyAlignment="1" applyProtection="1">
      <alignment horizontal="left" vertical="center"/>
    </xf>
    <xf numFmtId="37" fontId="24" fillId="8" borderId="1" xfId="1" applyNumberFormat="1" applyFont="1" applyFill="1" applyBorder="1" applyAlignment="1" applyProtection="1">
      <alignment horizontal="center" vertical="center"/>
    </xf>
    <xf numFmtId="167" fontId="24" fillId="8" borderId="0" xfId="0" applyNumberFormat="1" applyFont="1" applyFill="1" applyAlignment="1" applyProtection="1">
      <alignment horizontal="center" vertical="center"/>
    </xf>
    <xf numFmtId="0" fontId="8" fillId="3" borderId="0" xfId="0" applyFont="1" applyFill="1" applyAlignment="1" applyProtection="1">
      <alignment vertical="center"/>
    </xf>
    <xf numFmtId="0" fontId="8" fillId="0" borderId="0" xfId="0" applyFont="1" applyFill="1" applyAlignment="1" applyProtection="1">
      <alignment vertical="center"/>
    </xf>
    <xf numFmtId="0" fontId="23" fillId="0" borderId="0" xfId="0" applyNumberFormat="1" applyFont="1" applyFill="1" applyAlignment="1" applyProtection="1">
      <alignment vertical="center"/>
    </xf>
    <xf numFmtId="172" fontId="24" fillId="0" borderId="1" xfId="1" applyNumberFormat="1" applyFont="1" applyFill="1" applyBorder="1" applyAlignment="1" applyProtection="1">
      <alignment horizontal="center" vertical="center"/>
    </xf>
    <xf numFmtId="37" fontId="24" fillId="0" borderId="1" xfId="1" applyNumberFormat="1" applyFont="1" applyFill="1" applyBorder="1" applyAlignment="1" applyProtection="1">
      <alignment horizontal="center" vertical="center"/>
    </xf>
    <xf numFmtId="37" fontId="24" fillId="0" borderId="0" xfId="1" applyNumberFormat="1" applyFont="1" applyFill="1" applyAlignment="1" applyProtection="1">
      <alignment vertical="center"/>
    </xf>
    <xf numFmtId="37" fontId="23" fillId="0" borderId="0" xfId="1" applyNumberFormat="1" applyFont="1" applyFill="1" applyAlignment="1" applyProtection="1">
      <alignment horizontal="center" vertical="center"/>
    </xf>
    <xf numFmtId="37" fontId="5" fillId="3" borderId="0" xfId="1" applyNumberFormat="1" applyFont="1" applyFill="1" applyAlignment="1" applyProtection="1">
      <alignment vertical="center"/>
    </xf>
    <xf numFmtId="0" fontId="5" fillId="3" borderId="0" xfId="0" applyFont="1" applyFill="1" applyAlignment="1" applyProtection="1">
      <alignment vertical="center"/>
    </xf>
    <xf numFmtId="0" fontId="5" fillId="0" borderId="0" xfId="0" applyFont="1" applyFill="1" applyAlignment="1" applyProtection="1">
      <alignment vertical="center"/>
    </xf>
    <xf numFmtId="37" fontId="24" fillId="0" borderId="0" xfId="1" applyNumberFormat="1" applyFont="1" applyFill="1" applyBorder="1" applyAlignment="1" applyProtection="1">
      <alignment vertical="center"/>
    </xf>
    <xf numFmtId="37" fontId="23" fillId="0" borderId="0" xfId="1" applyNumberFormat="1" applyFont="1" applyFill="1" applyBorder="1" applyAlignment="1" applyProtection="1">
      <alignment horizontal="center" vertical="center"/>
    </xf>
    <xf numFmtId="37" fontId="12" fillId="3" borderId="0" xfId="0" applyNumberFormat="1" applyFont="1" applyFill="1" applyBorder="1" applyAlignment="1" applyProtection="1">
      <alignment vertical="center"/>
    </xf>
    <xf numFmtId="0" fontId="12" fillId="3" borderId="0" xfId="0" applyFont="1" applyFill="1" applyBorder="1" applyAlignment="1" applyProtection="1">
      <alignment vertical="center"/>
    </xf>
    <xf numFmtId="0" fontId="12" fillId="0" borderId="0" xfId="0" applyFont="1" applyFill="1" applyBorder="1" applyAlignment="1" applyProtection="1">
      <alignment vertical="center"/>
    </xf>
    <xf numFmtId="37" fontId="23" fillId="0" borderId="0" xfId="1" applyNumberFormat="1" applyFont="1" applyFill="1" applyAlignment="1" applyProtection="1">
      <alignment vertical="center"/>
    </xf>
    <xf numFmtId="166" fontId="5" fillId="3" borderId="0" xfId="2" applyFont="1" applyFill="1" applyAlignment="1" applyProtection="1">
      <alignment vertical="center"/>
    </xf>
    <xf numFmtId="37" fontId="24" fillId="0" borderId="2" xfId="1" applyNumberFormat="1" applyFont="1" applyFill="1" applyBorder="1" applyAlignment="1" applyProtection="1">
      <alignment horizontal="center" vertical="center"/>
    </xf>
    <xf numFmtId="37" fontId="12" fillId="3" borderId="0" xfId="0" applyNumberFormat="1" applyFont="1" applyFill="1" applyAlignment="1" applyProtection="1">
      <alignment vertical="center"/>
    </xf>
    <xf numFmtId="0" fontId="12" fillId="3" borderId="0" xfId="0" applyFont="1" applyFill="1" applyAlignment="1" applyProtection="1">
      <alignment vertical="center"/>
    </xf>
    <xf numFmtId="0" fontId="12" fillId="0" borderId="0" xfId="0" applyFont="1" applyFill="1" applyAlignment="1" applyProtection="1">
      <alignment vertical="center"/>
    </xf>
    <xf numFmtId="37" fontId="24" fillId="5" borderId="13" xfId="1" applyNumberFormat="1" applyFont="1" applyFill="1" applyBorder="1" applyAlignment="1" applyProtection="1">
      <alignment horizontal="center" vertical="center"/>
    </xf>
    <xf numFmtId="37" fontId="38" fillId="0" borderId="0" xfId="1" applyNumberFormat="1" applyFont="1" applyFill="1" applyAlignment="1" applyProtection="1">
      <alignment vertical="center"/>
    </xf>
    <xf numFmtId="37" fontId="24" fillId="8" borderId="0" xfId="1" applyNumberFormat="1" applyFont="1" applyFill="1" applyAlignment="1" applyProtection="1">
      <alignment horizontal="center" vertical="center"/>
    </xf>
    <xf numFmtId="0" fontId="9" fillId="3"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3" borderId="0" xfId="0" applyFont="1" applyFill="1" applyAlignment="1" applyProtection="1">
      <alignment vertical="center"/>
    </xf>
    <xf numFmtId="0" fontId="9" fillId="0" borderId="0" xfId="0" applyFont="1" applyFill="1" applyAlignment="1" applyProtection="1">
      <alignment vertical="center"/>
    </xf>
    <xf numFmtId="37" fontId="24" fillId="0" borderId="0" xfId="1" applyNumberFormat="1" applyFont="1" applyFill="1" applyAlignment="1" applyProtection="1">
      <alignment horizontal="center" vertical="center"/>
    </xf>
    <xf numFmtId="37" fontId="24" fillId="8" borderId="0" xfId="1" applyNumberFormat="1" applyFont="1" applyFill="1" applyAlignment="1" applyProtection="1">
      <alignment horizontal="right" vertical="center"/>
    </xf>
    <xf numFmtId="0" fontId="0" fillId="0" borderId="0" xfId="0" applyNumberFormat="1" applyFill="1" applyAlignment="1" applyProtection="1">
      <alignment vertical="center"/>
    </xf>
    <xf numFmtId="0" fontId="0" fillId="6" borderId="0" xfId="0" applyFill="1" applyAlignment="1" applyProtection="1">
      <alignment horizontal="center" vertical="center"/>
    </xf>
    <xf numFmtId="37" fontId="23" fillId="9" borderId="0" xfId="1" applyNumberFormat="1" applyFont="1" applyFill="1" applyAlignment="1" applyProtection="1">
      <alignment vertical="center"/>
      <protection locked="0"/>
    </xf>
    <xf numFmtId="37" fontId="23" fillId="9" borderId="0" xfId="1" applyNumberFormat="1" applyFont="1" applyFill="1" applyAlignment="1" applyProtection="1">
      <alignment horizontal="center" vertical="center"/>
      <protection locked="0"/>
    </xf>
    <xf numFmtId="3" fontId="2" fillId="0" borderId="0" xfId="0" applyNumberFormat="1" applyFont="1" applyFill="1" applyAlignment="1" applyProtection="1">
      <alignment vertical="center"/>
    </xf>
    <xf numFmtId="167" fontId="2" fillId="0" borderId="0" xfId="0" applyNumberFormat="1" applyFont="1" applyFill="1" applyAlignment="1" applyProtection="1">
      <alignment vertical="center"/>
    </xf>
    <xf numFmtId="3" fontId="22" fillId="0" borderId="0" xfId="0" applyNumberFormat="1" applyFont="1" applyFill="1" applyAlignment="1" applyProtection="1">
      <alignment vertical="center"/>
    </xf>
    <xf numFmtId="0" fontId="22" fillId="0" borderId="0" xfId="0" applyFont="1" applyFill="1" applyAlignment="1" applyProtection="1">
      <alignment vertical="center"/>
    </xf>
    <xf numFmtId="167" fontId="22" fillId="0" borderId="0" xfId="0" applyNumberFormat="1" applyFont="1" applyFill="1" applyAlignment="1" applyProtection="1">
      <alignment vertical="center"/>
    </xf>
    <xf numFmtId="49" fontId="24" fillId="8" borderId="4" xfId="0" applyNumberFormat="1" applyFont="1" applyFill="1" applyBorder="1" applyAlignment="1" applyProtection="1">
      <alignment horizontal="right" vertical="center"/>
    </xf>
    <xf numFmtId="0" fontId="38" fillId="8" borderId="14" xfId="0" applyFont="1" applyFill="1" applyBorder="1" applyAlignment="1" applyProtection="1">
      <alignment horizontal="center" vertical="center"/>
    </xf>
    <xf numFmtId="0" fontId="11" fillId="0" borderId="0" xfId="0" applyFont="1" applyFill="1" applyAlignment="1" applyProtection="1">
      <alignment vertical="center"/>
    </xf>
    <xf numFmtId="37" fontId="24" fillId="0" borderId="15" xfId="1" applyNumberFormat="1" applyFont="1" applyFill="1" applyBorder="1" applyAlignment="1" applyProtection="1">
      <alignment vertical="center"/>
    </xf>
    <xf numFmtId="3" fontId="23" fillId="0" borderId="15" xfId="0" applyNumberFormat="1" applyFont="1" applyFill="1" applyBorder="1" applyAlignment="1" applyProtection="1">
      <alignmen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23" fillId="0" borderId="15" xfId="4" applyNumberFormat="1" applyFont="1" applyFill="1" applyBorder="1" applyAlignment="1" applyProtection="1">
      <alignment vertical="center"/>
    </xf>
    <xf numFmtId="3" fontId="23" fillId="0" borderId="15" xfId="4" applyNumberFormat="1" applyFont="1" applyFill="1" applyBorder="1" applyAlignment="1" applyProtection="1">
      <alignment vertical="center"/>
    </xf>
    <xf numFmtId="10" fontId="5" fillId="0" borderId="0" xfId="4" applyFont="1" applyFill="1" applyAlignment="1" applyProtection="1">
      <alignment vertical="center"/>
    </xf>
    <xf numFmtId="0" fontId="24" fillId="0" borderId="15" xfId="0" applyNumberFormat="1" applyFont="1" applyFill="1" applyBorder="1" applyAlignment="1" applyProtection="1">
      <alignment vertical="center"/>
    </xf>
    <xf numFmtId="0" fontId="23" fillId="0" borderId="15" xfId="0" applyNumberFormat="1" applyFont="1" applyFill="1" applyBorder="1" applyAlignment="1" applyProtection="1">
      <alignment vertical="center"/>
    </xf>
    <xf numFmtId="3" fontId="24" fillId="0" borderId="16" xfId="0" applyNumberFormat="1" applyFont="1" applyFill="1" applyBorder="1" applyAlignment="1" applyProtection="1">
      <alignment vertical="center"/>
    </xf>
    <xf numFmtId="37" fontId="24" fillId="5" borderId="17" xfId="1" applyNumberFormat="1" applyFont="1" applyFill="1" applyBorder="1" applyAlignment="1" applyProtection="1">
      <alignment vertical="center"/>
    </xf>
    <xf numFmtId="10" fontId="24" fillId="0" borderId="16" xfId="4" applyFont="1" applyFill="1" applyBorder="1" applyAlignment="1" applyProtection="1">
      <alignment vertical="center"/>
    </xf>
    <xf numFmtId="37" fontId="23" fillId="0" borderId="15" xfId="1" applyNumberFormat="1" applyFont="1" applyFill="1" applyBorder="1" applyAlignment="1" applyProtection="1">
      <alignment vertical="center"/>
    </xf>
    <xf numFmtId="3" fontId="24" fillId="5" borderId="17" xfId="0" applyNumberFormat="1" applyFont="1" applyFill="1" applyBorder="1" applyAlignment="1" applyProtection="1">
      <alignment vertical="center"/>
    </xf>
    <xf numFmtId="3" fontId="24" fillId="5" borderId="18" xfId="0" applyNumberFormat="1" applyFont="1" applyFill="1" applyBorder="1" applyAlignment="1" applyProtection="1">
      <alignment vertical="center"/>
    </xf>
    <xf numFmtId="0" fontId="4" fillId="0" borderId="0" xfId="0" applyFont="1" applyFill="1" applyAlignment="1" applyProtection="1">
      <alignment vertical="center"/>
    </xf>
    <xf numFmtId="49" fontId="12" fillId="0" borderId="0" xfId="0" applyNumberFormat="1" applyFont="1" applyFill="1" applyAlignment="1" applyProtection="1">
      <alignment vertical="center"/>
    </xf>
    <xf numFmtId="49" fontId="5" fillId="0" borderId="0" xfId="0" applyNumberFormat="1" applyFont="1" applyFill="1" applyAlignment="1" applyProtection="1">
      <alignment vertical="center"/>
    </xf>
    <xf numFmtId="10" fontId="5" fillId="0" borderId="0" xfId="0" applyNumberFormat="1" applyFont="1" applyFill="1" applyAlignment="1" applyProtection="1">
      <alignment vertical="center"/>
    </xf>
    <xf numFmtId="0" fontId="21" fillId="10" borderId="0" xfId="0" applyFont="1" applyFill="1" applyBorder="1" applyAlignment="1" applyProtection="1">
      <alignment vertical="center" wrapText="1"/>
      <protection locked="0"/>
    </xf>
    <xf numFmtId="0" fontId="0" fillId="0" borderId="0" xfId="0" applyBorder="1" applyAlignment="1" applyProtection="1">
      <alignment horizontal="center" vertical="center"/>
    </xf>
    <xf numFmtId="0" fontId="28" fillId="8" borderId="0" xfId="0" applyFont="1" applyFill="1" applyBorder="1" applyAlignment="1" applyProtection="1">
      <alignment vertical="center" wrapText="1"/>
    </xf>
    <xf numFmtId="0" fontId="30" fillId="8" borderId="0" xfId="0" applyFont="1" applyFill="1" applyBorder="1" applyAlignment="1" applyProtection="1">
      <alignment horizontal="center" vertical="center"/>
    </xf>
    <xf numFmtId="0" fontId="34" fillId="8" borderId="0" xfId="0" applyFont="1" applyFill="1" applyBorder="1" applyAlignment="1" applyProtection="1">
      <alignment horizontal="center" vertical="center"/>
    </xf>
    <xf numFmtId="49" fontId="35" fillId="7" borderId="0" xfId="0" applyNumberFormat="1" applyFont="1" applyFill="1" applyBorder="1" applyAlignment="1" applyProtection="1">
      <alignment horizontal="center" vertical="center"/>
    </xf>
    <xf numFmtId="0" fontId="35" fillId="7" borderId="0" xfId="0" applyFont="1" applyFill="1" applyBorder="1" applyAlignment="1" applyProtection="1">
      <alignment horizontal="center" vertical="center"/>
    </xf>
    <xf numFmtId="0" fontId="23" fillId="9" borderId="0" xfId="0" applyFont="1" applyFill="1" applyBorder="1" applyAlignment="1" applyProtection="1">
      <alignment horizontal="left" vertical="center" wrapText="1"/>
      <protection locked="0"/>
    </xf>
    <xf numFmtId="0" fontId="0" fillId="0" borderId="0" xfId="0" applyFill="1" applyBorder="1" applyAlignment="1" applyProtection="1">
      <alignment horizontal="center"/>
    </xf>
    <xf numFmtId="0" fontId="30" fillId="8" borderId="0" xfId="0" applyFont="1" applyFill="1" applyBorder="1" applyAlignment="1" applyProtection="1">
      <alignment horizontal="center" wrapText="1"/>
    </xf>
    <xf numFmtId="0" fontId="34" fillId="8"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49" fontId="28" fillId="8"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39" fillId="8" borderId="0" xfId="0" applyFont="1" applyFill="1" applyBorder="1" applyAlignment="1" applyProtection="1">
      <alignment horizontal="left" vertical="center"/>
    </xf>
    <xf numFmtId="0" fontId="23" fillId="9" borderId="0" xfId="0" applyFont="1" applyFill="1" applyBorder="1" applyAlignment="1" applyProtection="1">
      <alignment vertical="top" wrapText="1"/>
      <protection locked="0"/>
    </xf>
    <xf numFmtId="0" fontId="39" fillId="8" borderId="0" xfId="0" applyFont="1" applyFill="1" applyBorder="1" applyAlignment="1" applyProtection="1">
      <alignment horizontal="left"/>
    </xf>
    <xf numFmtId="0" fontId="23" fillId="0" borderId="0" xfId="0" applyFont="1" applyFill="1" applyBorder="1" applyAlignment="1" applyProtection="1">
      <alignment horizontal="left" vertical="top" wrapText="1"/>
    </xf>
    <xf numFmtId="49" fontId="40" fillId="7" borderId="0" xfId="0" applyNumberFormat="1" applyFont="1" applyFill="1" applyBorder="1" applyAlignment="1" applyProtection="1">
      <alignment horizontal="center"/>
    </xf>
    <xf numFmtId="0" fontId="40" fillId="7" borderId="0" xfId="0" applyFont="1" applyFill="1" applyBorder="1" applyAlignment="1" applyProtection="1">
      <alignment horizontal="center"/>
    </xf>
    <xf numFmtId="0" fontId="30" fillId="8" borderId="0" xfId="0" applyFont="1" applyFill="1" applyBorder="1" applyAlignment="1" applyProtection="1">
      <alignment horizontal="center"/>
    </xf>
    <xf numFmtId="0" fontId="34" fillId="8"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35" fillId="7" borderId="0" xfId="0" applyFont="1" applyFill="1" applyBorder="1" applyAlignment="1">
      <alignment horizontal="center" vertical="center"/>
    </xf>
    <xf numFmtId="0" fontId="34" fillId="8" borderId="0" xfId="0" applyFont="1" applyFill="1" applyBorder="1" applyAlignment="1" applyProtection="1">
      <alignment vertical="center"/>
    </xf>
    <xf numFmtId="0" fontId="28" fillId="8" borderId="0" xfId="0" applyFont="1" applyFill="1" applyBorder="1" applyAlignment="1" applyProtection="1">
      <alignment horizontal="left" vertical="center"/>
    </xf>
    <xf numFmtId="0" fontId="7" fillId="0" borderId="0" xfId="0" applyFont="1" applyFill="1" applyBorder="1" applyAlignment="1" applyProtection="1">
      <alignment horizontal="center"/>
    </xf>
    <xf numFmtId="0" fontId="2" fillId="0" borderId="0" xfId="0" applyFont="1" applyFill="1" applyBorder="1" applyAlignment="1" applyProtection="1">
      <alignment horizont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49" fontId="3" fillId="0" borderId="0" xfId="0" applyNumberFormat="1" applyFont="1" applyFill="1" applyBorder="1" applyAlignment="1" applyProtection="1">
      <alignment horizontal="center"/>
    </xf>
    <xf numFmtId="0" fontId="0" fillId="0" borderId="0" xfId="0" applyFill="1" applyAlignment="1" applyProtection="1">
      <alignment horizontal="center" vertical="center"/>
    </xf>
    <xf numFmtId="0" fontId="23" fillId="8" borderId="0" xfId="0" applyFont="1" applyFill="1" applyBorder="1" applyAlignment="1" applyProtection="1">
      <alignment horizontal="center" vertical="center"/>
    </xf>
    <xf numFmtId="49" fontId="41" fillId="8" borderId="0" xfId="0" applyNumberFormat="1" applyFont="1" applyFill="1" applyBorder="1" applyAlignment="1" applyProtection="1">
      <alignment horizontal="center" vertical="center"/>
    </xf>
    <xf numFmtId="0" fontId="34" fillId="8" borderId="0" xfId="0" applyFont="1" applyFill="1" applyAlignment="1">
      <alignment vertical="center"/>
    </xf>
    <xf numFmtId="0" fontId="34" fillId="8" borderId="0" xfId="0" applyFont="1" applyFill="1" applyBorder="1" applyAlignment="1">
      <alignment vertical="center"/>
    </xf>
    <xf numFmtId="0" fontId="41" fillId="8" borderId="0" xfId="0" applyNumberFormat="1" applyFont="1" applyFill="1" applyBorder="1" applyAlignment="1" applyProtection="1">
      <alignment horizontal="center" vertical="center"/>
    </xf>
    <xf numFmtId="0" fontId="0" fillId="0" borderId="0" xfId="0" applyNumberFormat="1" applyFill="1" applyAlignment="1" applyProtection="1">
      <alignment horizontal="center" vertical="center"/>
    </xf>
    <xf numFmtId="0" fontId="30" fillId="8" borderId="0" xfId="0" applyFont="1" applyFill="1" applyAlignment="1">
      <alignment horizontal="center" vertical="center"/>
    </xf>
    <xf numFmtId="0" fontId="34" fillId="8" borderId="0" xfId="0" applyFont="1" applyFill="1" applyBorder="1" applyAlignment="1">
      <alignment horizontal="center" vertical="center"/>
    </xf>
    <xf numFmtId="37" fontId="24" fillId="0" borderId="0" xfId="1" applyNumberFormat="1" applyFont="1" applyFill="1" applyBorder="1" applyAlignment="1" applyProtection="1">
      <alignment horizontal="center" vertical="center"/>
    </xf>
    <xf numFmtId="37" fontId="23" fillId="0" borderId="0" xfId="1" applyNumberFormat="1" applyFont="1" applyFill="1" applyBorder="1" applyAlignment="1" applyProtection="1">
      <alignment horizontal="center" vertical="center"/>
    </xf>
    <xf numFmtId="37" fontId="42" fillId="7" borderId="0" xfId="1" applyNumberFormat="1" applyFont="1" applyFill="1" applyBorder="1" applyAlignment="1" applyProtection="1">
      <alignment horizontal="center" vertical="center"/>
    </xf>
    <xf numFmtId="37" fontId="43" fillId="7" borderId="0" xfId="1"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44" fillId="0" borderId="0" xfId="0" applyFont="1" applyAlignment="1">
      <alignment horizontal="left" vertical="center" wrapText="1" inden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0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2493818</xdr:colOff>
      <xdr:row>0</xdr:row>
      <xdr:rowOff>51176</xdr:rowOff>
    </xdr:from>
    <xdr:to>
      <xdr:col>0</xdr:col>
      <xdr:colOff>4592502</xdr:colOff>
      <xdr:row>0</xdr:row>
      <xdr:rowOff>598269</xdr:rowOff>
    </xdr:to>
    <xdr:pic>
      <xdr:nvPicPr>
        <xdr:cNvPr id="3" name="Picture 2">
          <a:extLst>
            <a:ext uri="{FF2B5EF4-FFF2-40B4-BE49-F238E27FC236}">
              <a16:creationId xmlns:a16="http://schemas.microsoft.com/office/drawing/2014/main" id="{800A9F82-8DA5-4C10-B540-3CD14DF58F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93818" y="51176"/>
          <a:ext cx="2098684" cy="547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586140</xdr:colOff>
      <xdr:row>0</xdr:row>
      <xdr:rowOff>51288</xdr:rowOff>
    </xdr:from>
    <xdr:to>
      <xdr:col>0</xdr:col>
      <xdr:colOff>2272533</xdr:colOff>
      <xdr:row>0</xdr:row>
      <xdr:rowOff>490903</xdr:rowOff>
    </xdr:to>
    <xdr:pic>
      <xdr:nvPicPr>
        <xdr:cNvPr id="3" name="Picture 2">
          <a:extLst>
            <a:ext uri="{FF2B5EF4-FFF2-40B4-BE49-F238E27FC236}">
              <a16:creationId xmlns:a16="http://schemas.microsoft.com/office/drawing/2014/main" id="{80FD0375-A59B-4D4A-ABE1-E6B854B427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6140" y="51288"/>
          <a:ext cx="1686393" cy="439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1262063</xdr:colOff>
      <xdr:row>0</xdr:row>
      <xdr:rowOff>55721</xdr:rowOff>
    </xdr:from>
    <xdr:to>
      <xdr:col>0</xdr:col>
      <xdr:colOff>3246438</xdr:colOff>
      <xdr:row>0</xdr:row>
      <xdr:rowOff>573015</xdr:rowOff>
    </xdr:to>
    <xdr:pic>
      <xdr:nvPicPr>
        <xdr:cNvPr id="3" name="Picture 2">
          <a:extLst>
            <a:ext uri="{FF2B5EF4-FFF2-40B4-BE49-F238E27FC236}">
              <a16:creationId xmlns:a16="http://schemas.microsoft.com/office/drawing/2014/main" id="{A8F70B7D-C5C8-4057-A961-DB484B742B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2063" y="55721"/>
          <a:ext cx="1984375" cy="517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611187</xdr:colOff>
      <xdr:row>0</xdr:row>
      <xdr:rowOff>45374</xdr:rowOff>
    </xdr:from>
    <xdr:to>
      <xdr:col>0</xdr:col>
      <xdr:colOff>2635250</xdr:colOff>
      <xdr:row>0</xdr:row>
      <xdr:rowOff>573014</xdr:rowOff>
    </xdr:to>
    <xdr:pic>
      <xdr:nvPicPr>
        <xdr:cNvPr id="3" name="Picture 2">
          <a:extLst>
            <a:ext uri="{FF2B5EF4-FFF2-40B4-BE49-F238E27FC236}">
              <a16:creationId xmlns:a16="http://schemas.microsoft.com/office/drawing/2014/main" id="{74A201A5-9325-42F1-B1F9-378E1361C0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1187" y="45374"/>
          <a:ext cx="2024063" cy="527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468313</xdr:colOff>
      <xdr:row>0</xdr:row>
      <xdr:rowOff>79375</xdr:rowOff>
    </xdr:from>
    <xdr:to>
      <xdr:col>0</xdr:col>
      <xdr:colOff>2696884</xdr:colOff>
      <xdr:row>0</xdr:row>
      <xdr:rowOff>660327</xdr:rowOff>
    </xdr:to>
    <xdr:pic>
      <xdr:nvPicPr>
        <xdr:cNvPr id="3" name="Picture 2">
          <a:extLst>
            <a:ext uri="{FF2B5EF4-FFF2-40B4-BE49-F238E27FC236}">
              <a16:creationId xmlns:a16="http://schemas.microsoft.com/office/drawing/2014/main" id="{199D88F3-512B-4A6F-A4E6-941B15CCC8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313" y="79375"/>
          <a:ext cx="2228571" cy="5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519546</xdr:colOff>
      <xdr:row>0</xdr:row>
      <xdr:rowOff>53894</xdr:rowOff>
    </xdr:from>
    <xdr:to>
      <xdr:col>0</xdr:col>
      <xdr:colOff>2641023</xdr:colOff>
      <xdr:row>0</xdr:row>
      <xdr:rowOff>606928</xdr:rowOff>
    </xdr:to>
    <xdr:pic>
      <xdr:nvPicPr>
        <xdr:cNvPr id="3" name="Picture 2">
          <a:extLst>
            <a:ext uri="{FF2B5EF4-FFF2-40B4-BE49-F238E27FC236}">
              <a16:creationId xmlns:a16="http://schemas.microsoft.com/office/drawing/2014/main" id="{7F4F7D09-20BE-4F54-A5B3-14E4A0FB66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546" y="53894"/>
          <a:ext cx="2121477" cy="5530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xdr:row>
      <xdr:rowOff>85725</xdr:rowOff>
    </xdr:from>
    <xdr:to>
      <xdr:col>2</xdr:col>
      <xdr:colOff>0</xdr:colOff>
      <xdr:row>4</xdr:row>
      <xdr:rowOff>571500</xdr:rowOff>
    </xdr:to>
    <xdr:pic>
      <xdr:nvPicPr>
        <xdr:cNvPr id="17593" name="Picture 1">
          <a:extLst>
            <a:ext uri="{FF2B5EF4-FFF2-40B4-BE49-F238E27FC236}">
              <a16:creationId xmlns:a16="http://schemas.microsoft.com/office/drawing/2014/main" id="{0F7EB9C0-678A-4C17-9B3C-64C967BA7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157162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137583</xdr:colOff>
      <xdr:row>0</xdr:row>
      <xdr:rowOff>74264</xdr:rowOff>
    </xdr:from>
    <xdr:to>
      <xdr:col>4</xdr:col>
      <xdr:colOff>317500</xdr:colOff>
      <xdr:row>0</xdr:row>
      <xdr:rowOff>623285</xdr:rowOff>
    </xdr:to>
    <xdr:pic>
      <xdr:nvPicPr>
        <xdr:cNvPr id="3" name="Picture 2">
          <a:extLst>
            <a:ext uri="{FF2B5EF4-FFF2-40B4-BE49-F238E27FC236}">
              <a16:creationId xmlns:a16="http://schemas.microsoft.com/office/drawing/2014/main" id="{BA0C77B0-BD3D-4246-BBC9-2DD6F37D5D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000" y="74264"/>
          <a:ext cx="2106083" cy="5490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519545</xdr:colOff>
      <xdr:row>0</xdr:row>
      <xdr:rowOff>95250</xdr:rowOff>
    </xdr:from>
    <xdr:to>
      <xdr:col>2</xdr:col>
      <xdr:colOff>242455</xdr:colOff>
      <xdr:row>0</xdr:row>
      <xdr:rowOff>630226</xdr:rowOff>
    </xdr:to>
    <xdr:pic>
      <xdr:nvPicPr>
        <xdr:cNvPr id="3" name="Picture 2">
          <a:extLst>
            <a:ext uri="{FF2B5EF4-FFF2-40B4-BE49-F238E27FC236}">
              <a16:creationId xmlns:a16="http://schemas.microsoft.com/office/drawing/2014/main" id="{DEC43CC1-FD4F-4CF3-A53D-CB3159E320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545" y="95250"/>
          <a:ext cx="2052205" cy="5349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886558</xdr:colOff>
      <xdr:row>0</xdr:row>
      <xdr:rowOff>95250</xdr:rowOff>
    </xdr:from>
    <xdr:to>
      <xdr:col>2</xdr:col>
      <xdr:colOff>492091</xdr:colOff>
      <xdr:row>0</xdr:row>
      <xdr:rowOff>676202</xdr:rowOff>
    </xdr:to>
    <xdr:pic>
      <xdr:nvPicPr>
        <xdr:cNvPr id="3" name="Picture 2">
          <a:extLst>
            <a:ext uri="{FF2B5EF4-FFF2-40B4-BE49-F238E27FC236}">
              <a16:creationId xmlns:a16="http://schemas.microsoft.com/office/drawing/2014/main" id="{6E41EA43-470D-4C25-B09C-1D76A3453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6558" y="95250"/>
          <a:ext cx="2228571" cy="5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9"/>
  <sheetViews>
    <sheetView zoomScale="110" zoomScaleNormal="110" zoomScaleSheetLayoutView="130" workbookViewId="0">
      <selection activeCell="A6" sqref="A6"/>
    </sheetView>
  </sheetViews>
  <sheetFormatPr defaultRowHeight="12.75"/>
  <cols>
    <col min="1" max="1" width="106.140625" style="41" customWidth="1"/>
    <col min="2" max="256" width="11.42578125" style="41" customWidth="1"/>
    <col min="257" max="16384" width="9.140625" style="41"/>
  </cols>
  <sheetData>
    <row r="1" spans="1:3" ht="50.1" customHeight="1"/>
    <row r="2" spans="1:3" s="58" customFormat="1" ht="26.25">
      <c r="A2" s="56" t="str">
        <f>'2 Info'!B7</f>
        <v>Law Office of Parag L. Amin, P.C.</v>
      </c>
      <c r="B2" s="57"/>
      <c r="C2" s="57"/>
    </row>
    <row r="3" spans="1:3" s="61" customFormat="1" ht="13.5">
      <c r="A3" s="59" t="str">
        <f>DBA_Business_Name</f>
        <v>Law PLA</v>
      </c>
      <c r="B3" s="60"/>
      <c r="C3" s="60"/>
    </row>
    <row r="4" spans="1:3" s="61" customFormat="1" ht="13.5">
      <c r="A4" s="59" t="s">
        <v>206</v>
      </c>
      <c r="B4" s="62"/>
      <c r="C4" s="62"/>
    </row>
    <row r="5" spans="1:3" s="58" customFormat="1" ht="21">
      <c r="A5" s="63" t="s">
        <v>141</v>
      </c>
      <c r="B5" s="64"/>
      <c r="C5" s="64"/>
    </row>
    <row r="6" spans="1:3" ht="60">
      <c r="A6" s="40" t="s">
        <v>201</v>
      </c>
    </row>
    <row r="7" spans="1:3" ht="15">
      <c r="A7" s="42" t="s">
        <v>142</v>
      </c>
    </row>
    <row r="8" spans="1:3" ht="14.25">
      <c r="A8" s="43" t="s">
        <v>176</v>
      </c>
    </row>
    <row r="9" spans="1:3" ht="15">
      <c r="A9" s="44" t="s">
        <v>164</v>
      </c>
    </row>
    <row r="10" spans="1:3" ht="14.25">
      <c r="A10" s="43" t="s">
        <v>192</v>
      </c>
    </row>
    <row r="11" spans="1:3" ht="15">
      <c r="A11" s="44" t="s">
        <v>165</v>
      </c>
    </row>
    <row r="12" spans="1:3" ht="14.25">
      <c r="A12" s="43" t="s">
        <v>177</v>
      </c>
    </row>
    <row r="13" spans="1:3" ht="15">
      <c r="A13" s="44" t="s">
        <v>166</v>
      </c>
    </row>
    <row r="14" spans="1:3" ht="14.25">
      <c r="A14" s="43" t="s">
        <v>193</v>
      </c>
    </row>
    <row r="15" spans="1:3" ht="15">
      <c r="A15" s="44" t="s">
        <v>181</v>
      </c>
    </row>
    <row r="16" spans="1:3" ht="14.25">
      <c r="A16" s="43" t="s">
        <v>178</v>
      </c>
    </row>
    <row r="17" spans="1:1" ht="15">
      <c r="A17" s="44" t="s">
        <v>182</v>
      </c>
    </row>
    <row r="18" spans="1:1" ht="14.25">
      <c r="A18" s="43" t="s">
        <v>179</v>
      </c>
    </row>
    <row r="19" spans="1:1" ht="15">
      <c r="A19" s="44" t="s">
        <v>198</v>
      </c>
    </row>
    <row r="20" spans="1:1" ht="28.5">
      <c r="A20" s="43" t="s">
        <v>180</v>
      </c>
    </row>
    <row r="21" spans="1:1" ht="15">
      <c r="A21" s="44" t="s">
        <v>183</v>
      </c>
    </row>
    <row r="22" spans="1:1" ht="15">
      <c r="A22" s="44"/>
    </row>
    <row r="23" spans="1:1" ht="15">
      <c r="A23" s="45" t="s">
        <v>154</v>
      </c>
    </row>
    <row r="24" spans="1:1" ht="15">
      <c r="A24" s="46" t="s">
        <v>151</v>
      </c>
    </row>
    <row r="25" spans="1:1" ht="30">
      <c r="A25" s="42" t="s">
        <v>150</v>
      </c>
    </row>
    <row r="26" spans="1:1" ht="15">
      <c r="A26" s="55" t="s">
        <v>149</v>
      </c>
    </row>
    <row r="27" spans="1:1" ht="15">
      <c r="A27" s="46" t="s">
        <v>152</v>
      </c>
    </row>
    <row r="28" spans="1:1" ht="15">
      <c r="A28" s="46" t="s">
        <v>1</v>
      </c>
    </row>
    <row r="29" spans="1:1" ht="15">
      <c r="A29" s="46" t="s">
        <v>2</v>
      </c>
    </row>
    <row r="30" spans="1:1" ht="15">
      <c r="A30" s="46" t="s">
        <v>97</v>
      </c>
    </row>
    <row r="31" spans="1:1" ht="15">
      <c r="A31" s="46" t="s">
        <v>3</v>
      </c>
    </row>
    <row r="32" spans="1:1" ht="15">
      <c r="A32" s="46" t="s">
        <v>4</v>
      </c>
    </row>
    <row r="33" spans="1:1" ht="15">
      <c r="A33" s="46" t="s">
        <v>5</v>
      </c>
    </row>
    <row r="34" spans="1:1" ht="15">
      <c r="A34" s="46" t="s">
        <v>6</v>
      </c>
    </row>
    <row r="35" spans="1:1" ht="15">
      <c r="A35" s="46" t="s">
        <v>7</v>
      </c>
    </row>
    <row r="36" spans="1:1" ht="15">
      <c r="A36" s="46" t="s">
        <v>98</v>
      </c>
    </row>
    <row r="37" spans="1:1" ht="15">
      <c r="A37" s="46" t="s">
        <v>153</v>
      </c>
    </row>
    <row r="38" spans="1:1">
      <c r="A38" s="65"/>
    </row>
    <row r="39" spans="1:1" ht="22.5">
      <c r="A39" s="66" t="s">
        <v>199</v>
      </c>
    </row>
  </sheetData>
  <phoneticPr fontId="18" type="noConversion"/>
  <hyperlinks>
    <hyperlink ref="A9" location="'2 Info'!A1" display="'2 Info'!A1" xr:uid="{00000000-0004-0000-0000-000000000000}"/>
    <hyperlink ref="A11" location="'3 Cap Ex'!A1" display="'3 Cap Ex'!A1" xr:uid="{00000000-0004-0000-0000-000001000000}"/>
    <hyperlink ref="A13" location="'4 Cap Ex Loan'!A1" display="'4 Cap Ex Loan'!A1" xr:uid="{00000000-0004-0000-0000-000002000000}"/>
    <hyperlink ref="A15" location="'5 Team'!A1" display="'5 Team'!A1" xr:uid="{00000000-0004-0000-0000-000003000000}"/>
    <hyperlink ref="A17" location="'6 Services'!A1" display="'6 Services'!A1" xr:uid="{00000000-0004-0000-0000-000004000000}"/>
    <hyperlink ref="A21" location="'8 Mo P&amp;L'!A1" display="'8 Mo P&amp;L'!A1" xr:uid="{00000000-0004-0000-0000-000005000000}"/>
    <hyperlink ref="A19" location="'7 Sales by Unit'!A1" display="'7 Sales by Unit'!A1" xr:uid="{00000000-0004-0000-0000-000006000000}"/>
  </hyperlinks>
  <pageMargins left="0.75" right="0.75" top="1" bottom="1" header="0.5" footer="0.5"/>
  <pageSetup scale="89" orientation="portrait" horizontalDpi="4294967293"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1"/>
  <sheetViews>
    <sheetView zoomScale="130" zoomScaleNormal="130" zoomScaleSheetLayoutView="145" workbookViewId="0">
      <selection activeCell="B9" sqref="B9"/>
    </sheetView>
  </sheetViews>
  <sheetFormatPr defaultRowHeight="12.75"/>
  <cols>
    <col min="1" max="1" width="44.85546875" style="67" bestFit="1" customWidth="1"/>
    <col min="2" max="2" width="38" style="67" customWidth="1"/>
    <col min="3" max="256" width="11.42578125" style="67" customWidth="1"/>
    <col min="257" max="16384" width="9.140625" style="67"/>
  </cols>
  <sheetData>
    <row r="1" spans="1:8" ht="43.5" customHeight="1">
      <c r="A1" s="243"/>
      <c r="B1" s="243"/>
    </row>
    <row r="2" spans="1:8" s="69" customFormat="1" ht="26.25">
      <c r="A2" s="245" t="str">
        <f>Name_of_Business</f>
        <v>Law Office of Parag L. Amin, P.C.</v>
      </c>
      <c r="B2" s="245"/>
      <c r="C2" s="68"/>
      <c r="E2" s="68"/>
      <c r="F2" s="68"/>
      <c r="H2" s="70"/>
    </row>
    <row r="3" spans="1:8" s="69" customFormat="1" ht="15.75">
      <c r="A3" s="246" t="str">
        <f>DBA_Business_Name</f>
        <v>Law PLA</v>
      </c>
      <c r="B3" s="246"/>
      <c r="C3" s="68"/>
      <c r="E3" s="68"/>
      <c r="F3" s="68"/>
      <c r="H3" s="70"/>
    </row>
    <row r="4" spans="1:8" s="69" customFormat="1" ht="21">
      <c r="A4" s="247" t="s">
        <v>124</v>
      </c>
      <c r="B4" s="248"/>
    </row>
    <row r="5" spans="1:8" s="69" customFormat="1" ht="15.75">
      <c r="A5" s="71"/>
      <c r="B5" s="72"/>
    </row>
    <row r="6" spans="1:8" s="69" customFormat="1" ht="15">
      <c r="A6" s="46" t="s">
        <v>125</v>
      </c>
      <c r="B6" s="73" t="s">
        <v>210</v>
      </c>
    </row>
    <row r="7" spans="1:8" s="69" customFormat="1" ht="19.5">
      <c r="A7" s="74" t="s">
        <v>80</v>
      </c>
      <c r="B7" s="289" t="s">
        <v>209</v>
      </c>
    </row>
    <row r="8" spans="1:8" s="69" customFormat="1" ht="15">
      <c r="A8" s="74" t="s">
        <v>81</v>
      </c>
      <c r="B8" s="75" t="s">
        <v>211</v>
      </c>
    </row>
    <row r="9" spans="1:8" s="69" customFormat="1" ht="15">
      <c r="A9" s="74" t="s">
        <v>90</v>
      </c>
      <c r="B9" s="76">
        <v>7.4999999999999997E-2</v>
      </c>
    </row>
    <row r="10" spans="1:8" s="69" customFormat="1" ht="15">
      <c r="A10" s="74"/>
      <c r="B10" s="77"/>
    </row>
    <row r="11" spans="1:8" s="69" customFormat="1" ht="15">
      <c r="A11" s="46"/>
      <c r="B11" s="46"/>
    </row>
    <row r="12" spans="1:8" s="69" customFormat="1" ht="15">
      <c r="A12" s="244" t="s">
        <v>132</v>
      </c>
      <c r="B12" s="244"/>
    </row>
    <row r="13" spans="1:8" s="69" customFormat="1" ht="15">
      <c r="A13" s="242"/>
      <c r="B13" s="242"/>
    </row>
    <row r="14" spans="1:8" s="69" customFormat="1" ht="15">
      <c r="A14" s="242"/>
      <c r="B14" s="242"/>
    </row>
    <row r="15" spans="1:8" s="69" customFormat="1" ht="15">
      <c r="A15" s="242"/>
      <c r="B15" s="242"/>
    </row>
    <row r="16" spans="1:8" s="69" customFormat="1" ht="15">
      <c r="A16" s="242"/>
      <c r="B16" s="242"/>
    </row>
    <row r="17" spans="1:2" s="69" customFormat="1" ht="15">
      <c r="A17" s="242"/>
      <c r="B17" s="242"/>
    </row>
    <row r="18" spans="1:2" s="69" customFormat="1" ht="15">
      <c r="A18" s="242"/>
      <c r="B18" s="242"/>
    </row>
    <row r="19" spans="1:2" s="69" customFormat="1" ht="15">
      <c r="A19" s="242"/>
      <c r="B19" s="242"/>
    </row>
    <row r="20" spans="1:2" s="69" customFormat="1" ht="15">
      <c r="A20" s="46" t="s">
        <v>0</v>
      </c>
      <c r="B20" s="46"/>
    </row>
    <row r="21" spans="1:2" s="69" customFormat="1"/>
  </sheetData>
  <sheetProtection selectLockedCells="1"/>
  <mergeCells count="12">
    <mergeCell ref="A1:B1"/>
    <mergeCell ref="A17:B17"/>
    <mergeCell ref="A12:B12"/>
    <mergeCell ref="A2:B2"/>
    <mergeCell ref="A3:B3"/>
    <mergeCell ref="A4:B4"/>
    <mergeCell ref="A18:B18"/>
    <mergeCell ref="A19:B19"/>
    <mergeCell ref="A13:B13"/>
    <mergeCell ref="A14:B14"/>
    <mergeCell ref="A15:B15"/>
    <mergeCell ref="A16:B16"/>
  </mergeCells>
  <phoneticPr fontId="0" type="noConversion"/>
  <printOptions horizontalCentered="1"/>
  <pageMargins left="0.5" right="0.5" top="0.5" bottom="0.5" header="0.5" footer="0.5"/>
  <pageSetup firstPageNumber="0" orientation="portrait" horizontalDpi="525" verticalDpi="525" r:id="rId1"/>
  <headerFooter alignWithMargins="0">
    <oddFooter>&amp;CConfidential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9"/>
  <sheetViews>
    <sheetView zoomScale="120" zoomScaleNormal="120" zoomScaleSheetLayoutView="175" workbookViewId="0">
      <selection activeCell="B18" sqref="B18"/>
    </sheetView>
  </sheetViews>
  <sheetFormatPr defaultRowHeight="12.75"/>
  <cols>
    <col min="1" max="1" width="68.7109375" style="48" customWidth="1"/>
    <col min="2" max="2" width="15.5703125" style="48" bestFit="1" customWidth="1"/>
    <col min="3" max="256" width="11.42578125" style="48" customWidth="1"/>
    <col min="257" max="16384" width="9.140625" style="48"/>
  </cols>
  <sheetData>
    <row r="1" spans="1:8" ht="48.75" customHeight="1">
      <c r="A1" s="250"/>
      <c r="B1" s="250"/>
    </row>
    <row r="2" spans="1:8" s="52" customFormat="1" ht="25.5" customHeight="1">
      <c r="A2" s="251" t="str">
        <f>Name_of_Business</f>
        <v>Law Office of Parag L. Amin, P.C.</v>
      </c>
      <c r="B2" s="251"/>
      <c r="C2" s="49"/>
      <c r="D2" s="50"/>
      <c r="E2" s="51"/>
      <c r="F2" s="51"/>
      <c r="H2" s="53"/>
    </row>
    <row r="3" spans="1:8" s="52" customFormat="1" ht="15.75" customHeight="1">
      <c r="A3" s="252" t="str">
        <f>DBA_Business_Name</f>
        <v>Law PLA</v>
      </c>
      <c r="B3" s="252"/>
      <c r="C3" s="49"/>
      <c r="D3" s="50"/>
      <c r="E3" s="51"/>
      <c r="F3" s="51"/>
      <c r="H3" s="53"/>
    </row>
    <row r="4" spans="1:8" s="19" customFormat="1" ht="21">
      <c r="A4" s="247" t="s">
        <v>148</v>
      </c>
      <c r="B4" s="247"/>
      <c r="C4" s="32"/>
      <c r="D4" s="54"/>
    </row>
    <row r="5" spans="1:8" s="81" customFormat="1" ht="15.75">
      <c r="A5" s="78"/>
      <c r="B5" s="79"/>
      <c r="C5" s="79"/>
      <c r="D5" s="80"/>
    </row>
    <row r="6" spans="1:8" s="81" customFormat="1" ht="15.75">
      <c r="A6" s="78"/>
      <c r="B6" s="82" t="s">
        <v>79</v>
      </c>
      <c r="C6" s="79"/>
      <c r="D6" s="80"/>
    </row>
    <row r="7" spans="1:8" s="81" customFormat="1" ht="15.75">
      <c r="A7" s="78" t="s">
        <v>140</v>
      </c>
      <c r="B7" s="83">
        <v>0</v>
      </c>
      <c r="C7" s="79"/>
      <c r="D7" s="80"/>
    </row>
    <row r="8" spans="1:8" s="81" customFormat="1" ht="15">
      <c r="A8" s="79"/>
      <c r="B8" s="84"/>
      <c r="C8" s="79"/>
      <c r="D8" s="80"/>
    </row>
    <row r="9" spans="1:8" s="81" customFormat="1" ht="15.75">
      <c r="A9" s="78" t="s">
        <v>57</v>
      </c>
      <c r="B9" s="82" t="s">
        <v>79</v>
      </c>
      <c r="C9" s="79"/>
      <c r="D9" s="80"/>
    </row>
    <row r="10" spans="1:8" s="81" customFormat="1" ht="15">
      <c r="A10" s="85" t="s">
        <v>131</v>
      </c>
      <c r="B10" s="83">
        <v>0</v>
      </c>
      <c r="C10" s="79"/>
      <c r="D10" s="80"/>
    </row>
    <row r="11" spans="1:8" s="81" customFormat="1" ht="15">
      <c r="A11" s="85" t="s">
        <v>129</v>
      </c>
      <c r="B11" s="83">
        <v>0</v>
      </c>
      <c r="C11" s="79"/>
      <c r="D11" s="80"/>
    </row>
    <row r="12" spans="1:8" s="81" customFormat="1" ht="15">
      <c r="A12" s="85" t="s">
        <v>130</v>
      </c>
      <c r="B12" s="83">
        <v>0</v>
      </c>
      <c r="C12" s="79"/>
      <c r="D12" s="80"/>
    </row>
    <row r="13" spans="1:8" s="81" customFormat="1" ht="15">
      <c r="A13" s="86" t="s">
        <v>146</v>
      </c>
      <c r="B13" s="83">
        <v>0</v>
      </c>
      <c r="C13" s="79"/>
      <c r="D13" s="80"/>
    </row>
    <row r="14" spans="1:8" s="81" customFormat="1" ht="15">
      <c r="A14" s="85"/>
      <c r="B14" s="83"/>
      <c r="C14" s="79"/>
      <c r="D14" s="80"/>
    </row>
    <row r="15" spans="1:8" s="81" customFormat="1" ht="15">
      <c r="A15" s="85"/>
      <c r="B15" s="83"/>
      <c r="C15" s="79"/>
      <c r="D15" s="80"/>
    </row>
    <row r="16" spans="1:8" s="81" customFormat="1" ht="15">
      <c r="A16" s="85"/>
      <c r="B16" s="83"/>
      <c r="C16" s="79"/>
      <c r="D16" s="80"/>
    </row>
    <row r="17" spans="1:4" s="81" customFormat="1" ht="15">
      <c r="A17" s="87" t="s">
        <v>163</v>
      </c>
      <c r="B17" s="83">
        <v>0</v>
      </c>
      <c r="C17" s="79"/>
      <c r="D17" s="80"/>
    </row>
    <row r="18" spans="1:4" s="81" customFormat="1" ht="15.75">
      <c r="A18" s="78" t="s">
        <v>155</v>
      </c>
      <c r="B18" s="88">
        <f>SUM(B10:B17)</f>
        <v>0</v>
      </c>
      <c r="C18" s="79"/>
      <c r="D18" s="80"/>
    </row>
    <row r="19" spans="1:4" s="81" customFormat="1" ht="15.75">
      <c r="A19" s="78"/>
      <c r="B19" s="88"/>
      <c r="C19" s="79"/>
      <c r="D19" s="80"/>
    </row>
    <row r="20" spans="1:4" s="81" customFormat="1" ht="15.75">
      <c r="A20" s="78" t="s">
        <v>156</v>
      </c>
      <c r="B20" s="88">
        <f>B18-Owner_Equity</f>
        <v>0</v>
      </c>
      <c r="C20" s="79"/>
      <c r="D20" s="80"/>
    </row>
    <row r="21" spans="1:4" s="81" customFormat="1" ht="15.75">
      <c r="A21" s="78"/>
      <c r="B21" s="84"/>
      <c r="C21" s="79"/>
      <c r="D21" s="80"/>
    </row>
    <row r="22" spans="1:4" s="81" customFormat="1" ht="15">
      <c r="A22" s="89" t="s">
        <v>126</v>
      </c>
      <c r="B22" s="90"/>
      <c r="C22" s="79"/>
      <c r="D22" s="80"/>
    </row>
    <row r="23" spans="1:4" s="81" customFormat="1" ht="15">
      <c r="A23" s="249"/>
      <c r="B23" s="249"/>
      <c r="C23" s="79"/>
      <c r="D23" s="80"/>
    </row>
    <row r="24" spans="1:4" s="81" customFormat="1" ht="15">
      <c r="A24" s="249"/>
      <c r="B24" s="249"/>
      <c r="C24" s="79"/>
      <c r="D24" s="80"/>
    </row>
    <row r="25" spans="1:4" s="81" customFormat="1" ht="15">
      <c r="A25" s="249"/>
      <c r="B25" s="249"/>
      <c r="C25" s="79"/>
      <c r="D25" s="80"/>
    </row>
    <row r="26" spans="1:4" s="81" customFormat="1" ht="15">
      <c r="A26" s="249"/>
      <c r="B26" s="249"/>
      <c r="C26" s="79"/>
      <c r="D26" s="80"/>
    </row>
    <row r="27" spans="1:4" s="81" customFormat="1" ht="15">
      <c r="A27" s="249"/>
      <c r="B27" s="249"/>
      <c r="C27" s="79"/>
      <c r="D27" s="80"/>
    </row>
    <row r="28" spans="1:4" s="81" customFormat="1" ht="15">
      <c r="A28" s="249"/>
      <c r="B28" s="249"/>
      <c r="C28" s="79"/>
      <c r="D28" s="80"/>
    </row>
    <row r="29" spans="1:4" s="81" customFormat="1" ht="15">
      <c r="A29" s="249"/>
      <c r="B29" s="249"/>
      <c r="C29" s="79"/>
      <c r="D29" s="80"/>
    </row>
    <row r="30" spans="1:4" s="81" customFormat="1" ht="15">
      <c r="A30" s="249"/>
      <c r="B30" s="249"/>
      <c r="C30" s="79"/>
      <c r="D30" s="80"/>
    </row>
    <row r="31" spans="1:4" s="81" customFormat="1" ht="15">
      <c r="A31" s="249"/>
      <c r="B31" s="249"/>
      <c r="C31" s="79"/>
      <c r="D31" s="80"/>
    </row>
    <row r="32" spans="1:4" s="81" customFormat="1" ht="15">
      <c r="A32" s="79" t="s">
        <v>8</v>
      </c>
      <c r="B32" s="84"/>
      <c r="C32" s="79"/>
      <c r="D32" s="80"/>
    </row>
    <row r="33" spans="1:4" s="81" customFormat="1" ht="15.75">
      <c r="A33" s="91" t="s">
        <v>9</v>
      </c>
      <c r="B33" s="84"/>
      <c r="C33" s="79"/>
      <c r="D33" s="80"/>
    </row>
    <row r="34" spans="1:4" s="81" customFormat="1" ht="15">
      <c r="A34" s="79" t="s">
        <v>10</v>
      </c>
      <c r="B34" s="84"/>
      <c r="C34" s="79"/>
      <c r="D34" s="80"/>
    </row>
    <row r="35" spans="1:4" s="81" customFormat="1" ht="15">
      <c r="A35" s="79" t="s">
        <v>11</v>
      </c>
      <c r="B35" s="84"/>
      <c r="C35" s="79"/>
      <c r="D35" s="80"/>
    </row>
    <row r="36" spans="1:4" s="81" customFormat="1" ht="15">
      <c r="A36" s="79" t="s">
        <v>12</v>
      </c>
      <c r="B36" s="84"/>
      <c r="C36" s="79"/>
      <c r="D36" s="80"/>
    </row>
    <row r="37" spans="1:4" s="81" customFormat="1" ht="15">
      <c r="A37" s="79" t="s">
        <v>13</v>
      </c>
      <c r="B37" s="84"/>
      <c r="C37" s="79"/>
      <c r="D37" s="80"/>
    </row>
    <row r="38" spans="1:4" s="81" customFormat="1" ht="15">
      <c r="A38" s="79" t="s">
        <v>14</v>
      </c>
      <c r="B38" s="84"/>
      <c r="C38" s="79"/>
      <c r="D38" s="80"/>
    </row>
    <row r="39" spans="1:4" s="19" customFormat="1"/>
  </sheetData>
  <sheetProtection selectLockedCells="1"/>
  <mergeCells count="13">
    <mergeCell ref="A1:B1"/>
    <mergeCell ref="A4:B4"/>
    <mergeCell ref="A23:B23"/>
    <mergeCell ref="A2:B2"/>
    <mergeCell ref="A3:B3"/>
    <mergeCell ref="A24:B24"/>
    <mergeCell ref="A25:B25"/>
    <mergeCell ref="A30:B30"/>
    <mergeCell ref="A31:B31"/>
    <mergeCell ref="A26:B26"/>
    <mergeCell ref="A27:B27"/>
    <mergeCell ref="A28:B28"/>
    <mergeCell ref="A29:B29"/>
  </mergeCells>
  <phoneticPr fontId="0" type="noConversion"/>
  <printOptions horizontalCentered="1"/>
  <pageMargins left="0.5" right="0.5" top="0.5" bottom="0.5" header="0.5" footer="0.5"/>
  <pageSetup firstPageNumber="0" orientation="portrait" horizontalDpi="4294967293" verticalDpi="300"/>
  <headerFooter alignWithMargins="0">
    <oddFooter>&amp;CConfidential</oddFooter>
  </headerFooter>
  <colBreaks count="1" manualBreakCount="1">
    <brk id="2"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70"/>
  <sheetViews>
    <sheetView zoomScale="120" zoomScaleNormal="120" zoomScaleSheetLayoutView="160" workbookViewId="0">
      <selection sqref="A1:C1"/>
    </sheetView>
  </sheetViews>
  <sheetFormatPr defaultRowHeight="12.75"/>
  <cols>
    <col min="1" max="1" width="50.5703125" style="93" customWidth="1"/>
    <col min="2" max="2" width="22.85546875" style="93" customWidth="1"/>
    <col min="3" max="3" width="31" style="93" customWidth="1"/>
    <col min="4" max="256" width="11.42578125" style="93" customWidth="1"/>
    <col min="257" max="16384" width="9.140625" style="93"/>
  </cols>
  <sheetData>
    <row r="1" spans="1:12" ht="48.75" customHeight="1">
      <c r="A1" s="253"/>
      <c r="B1" s="253"/>
      <c r="C1" s="253"/>
    </row>
    <row r="2" spans="1:12" s="96" customFormat="1" ht="26.25">
      <c r="A2" s="245" t="str">
        <f>Name_of_Business</f>
        <v>Law Office of Parag L. Amin, P.C.</v>
      </c>
      <c r="B2" s="245"/>
      <c r="C2" s="245"/>
      <c r="D2" s="94"/>
      <c r="E2" s="95"/>
      <c r="F2" s="95"/>
      <c r="G2" s="95"/>
      <c r="I2" s="95"/>
      <c r="J2" s="95"/>
      <c r="L2" s="97"/>
    </row>
    <row r="3" spans="1:12" s="96" customFormat="1" ht="15.75">
      <c r="A3" s="246" t="str">
        <f>DBA_Business_Name</f>
        <v>Law PLA</v>
      </c>
      <c r="B3" s="246"/>
      <c r="C3" s="246"/>
      <c r="D3" s="98"/>
      <c r="E3" s="95"/>
      <c r="F3" s="95"/>
      <c r="G3" s="95"/>
      <c r="I3" s="95"/>
      <c r="J3" s="95"/>
      <c r="L3" s="97"/>
    </row>
    <row r="4" spans="1:12" s="100" customFormat="1" ht="21">
      <c r="A4" s="247" t="s">
        <v>157</v>
      </c>
      <c r="B4" s="247"/>
      <c r="C4" s="247"/>
      <c r="D4" s="99"/>
    </row>
    <row r="5" spans="1:12" s="81" customFormat="1" ht="15.75">
      <c r="A5" s="79"/>
      <c r="B5" s="79"/>
      <c r="C5" s="82" t="s">
        <v>79</v>
      </c>
      <c r="D5" s="79"/>
    </row>
    <row r="6" spans="1:12" s="81" customFormat="1" ht="15">
      <c r="A6" s="87" t="s">
        <v>68</v>
      </c>
      <c r="B6" s="79"/>
      <c r="C6" s="101">
        <f>'3 Cap Ex'!B20</f>
        <v>0</v>
      </c>
      <c r="D6" s="79"/>
    </row>
    <row r="7" spans="1:12" s="81" customFormat="1" ht="15">
      <c r="A7" s="87" t="s">
        <v>69</v>
      </c>
      <c r="B7" s="102">
        <v>0.1</v>
      </c>
      <c r="C7" s="84"/>
      <c r="D7" s="79"/>
    </row>
    <row r="8" spans="1:12" s="81" customFormat="1" ht="15">
      <c r="A8" s="87" t="s">
        <v>70</v>
      </c>
      <c r="B8" s="103">
        <v>5</v>
      </c>
      <c r="C8" s="84"/>
      <c r="D8" s="79"/>
    </row>
    <row r="9" spans="1:12" s="81" customFormat="1" ht="15">
      <c r="A9" s="87" t="s">
        <v>71</v>
      </c>
      <c r="B9" s="104">
        <v>0</v>
      </c>
      <c r="C9" s="84"/>
      <c r="D9" s="79"/>
    </row>
    <row r="10" spans="1:12" s="81" customFormat="1" ht="15">
      <c r="A10" s="105" t="s">
        <v>72</v>
      </c>
      <c r="B10" s="105"/>
      <c r="C10" s="106">
        <f>PMT(Interest_Rate_Startup/12,Loan_Years_Startup*12,Loan_Amount_Startup)</f>
        <v>0</v>
      </c>
      <c r="D10" s="105"/>
      <c r="E10" s="107"/>
    </row>
    <row r="11" spans="1:12" s="81" customFormat="1" ht="15">
      <c r="A11" s="87" t="s">
        <v>73</v>
      </c>
      <c r="B11" s="79"/>
      <c r="C11" s="101">
        <f>SUM(Loan_Amount_Startup*(1+Interest_Rate_Startup))</f>
        <v>0</v>
      </c>
      <c r="D11" s="79"/>
    </row>
    <row r="12" spans="1:12" s="81" customFormat="1" ht="15">
      <c r="A12" s="87" t="s">
        <v>74</v>
      </c>
      <c r="B12" s="79"/>
      <c r="C12" s="101">
        <f>C11-C6</f>
        <v>0</v>
      </c>
      <c r="D12" s="79"/>
    </row>
    <row r="13" spans="1:12" s="81" customFormat="1" ht="15">
      <c r="A13" s="79"/>
      <c r="B13" s="79"/>
      <c r="C13" s="84"/>
      <c r="D13" s="79"/>
    </row>
    <row r="14" spans="1:12" s="81" customFormat="1" ht="15">
      <c r="A14" s="254" t="s">
        <v>78</v>
      </c>
      <c r="B14" s="254"/>
      <c r="C14" s="254"/>
      <c r="D14" s="79"/>
    </row>
    <row r="15" spans="1:12" s="81" customFormat="1" ht="15">
      <c r="A15" s="255" t="str">
        <f>"   Loan to be paid back in "&amp;FIXED(Loan_Years*12,0)&amp;" monthly installments of $"&amp;ROUND(-Monthly_Loan_Payment,0)&amp;" per month"</f>
        <v xml:space="preserve">   Loan to be paid back in 60 monthly installments of $0 per month</v>
      </c>
      <c r="B15" s="255"/>
      <c r="C15" s="255"/>
      <c r="D15" s="79"/>
    </row>
    <row r="16" spans="1:12" s="81" customFormat="1" ht="15">
      <c r="A16" s="255" t="str">
        <f>"   over a period of "&amp;FIXED(Loan_Years,0)&amp;" years at "&amp;FIXED(B7*100,1)&amp;"%.  The first payment is due "&amp;FIXED(Months_Before_Loan_Payments+1,0)&amp;" months"</f>
        <v xml:space="preserve">   over a period of 5 years at 10.0%.  The first payment is due 1 months</v>
      </c>
      <c r="B16" s="255"/>
      <c r="C16" s="255"/>
      <c r="D16" s="79"/>
    </row>
    <row r="17" spans="1:4" s="81" customFormat="1" ht="15">
      <c r="A17" s="255" t="str">
        <f>"   after the beginnig of this spreadsheet because the loan is not being"</f>
        <v xml:space="preserve">   after the beginnig of this spreadsheet because the loan is not being</v>
      </c>
      <c r="B17" s="255"/>
      <c r="C17" s="255"/>
      <c r="D17" s="79"/>
    </row>
    <row r="18" spans="1:4" s="81" customFormat="1" ht="15">
      <c r="A18" s="256" t="s">
        <v>91</v>
      </c>
      <c r="B18" s="256"/>
      <c r="C18" s="256"/>
      <c r="D18" s="79"/>
    </row>
    <row r="19" spans="1:4" s="81" customFormat="1" ht="15">
      <c r="A19" s="79"/>
      <c r="B19" s="79"/>
      <c r="C19" s="84"/>
      <c r="D19" s="79"/>
    </row>
    <row r="20" spans="1:4" s="81" customFormat="1" ht="15.75">
      <c r="A20" s="257" t="s">
        <v>127</v>
      </c>
      <c r="B20" s="257"/>
      <c r="C20" s="257"/>
      <c r="D20" s="79"/>
    </row>
    <row r="21" spans="1:4" s="81" customFormat="1" ht="15">
      <c r="A21" s="249"/>
      <c r="B21" s="249"/>
      <c r="C21" s="249"/>
      <c r="D21" s="79"/>
    </row>
    <row r="22" spans="1:4" s="81" customFormat="1" ht="12.75" customHeight="1">
      <c r="A22" s="249"/>
      <c r="B22" s="249"/>
      <c r="C22" s="249"/>
      <c r="D22" s="79"/>
    </row>
    <row r="23" spans="1:4" s="81" customFormat="1" ht="15">
      <c r="A23" s="249"/>
      <c r="B23" s="249"/>
      <c r="C23" s="249"/>
      <c r="D23" s="79"/>
    </row>
    <row r="24" spans="1:4" s="81" customFormat="1" ht="15">
      <c r="A24" s="249"/>
      <c r="B24" s="249"/>
      <c r="C24" s="249"/>
      <c r="D24" s="79"/>
    </row>
    <row r="25" spans="1:4" s="81" customFormat="1" ht="15">
      <c r="A25" s="249"/>
      <c r="B25" s="249"/>
      <c r="C25" s="249"/>
      <c r="D25" s="79"/>
    </row>
    <row r="26" spans="1:4" s="81" customFormat="1" ht="15">
      <c r="A26" s="249"/>
      <c r="B26" s="249"/>
      <c r="C26" s="249"/>
      <c r="D26" s="79"/>
    </row>
    <row r="27" spans="1:4" s="81" customFormat="1" ht="15">
      <c r="A27" s="249"/>
      <c r="B27" s="249"/>
      <c r="C27" s="249"/>
      <c r="D27" s="79"/>
    </row>
    <row r="28" spans="1:4" s="81" customFormat="1" ht="15">
      <c r="A28" s="249"/>
      <c r="B28" s="249"/>
      <c r="C28" s="249"/>
      <c r="D28" s="79"/>
    </row>
    <row r="29" spans="1:4" s="81" customFormat="1" ht="15">
      <c r="A29" s="249"/>
      <c r="B29" s="249"/>
      <c r="C29" s="249"/>
      <c r="D29" s="79"/>
    </row>
    <row r="30" spans="1:4" s="81" customFormat="1" ht="15">
      <c r="A30" s="108"/>
      <c r="B30" s="108"/>
      <c r="C30" s="108"/>
      <c r="D30" s="79"/>
    </row>
    <row r="31" spans="1:4" s="81" customFormat="1" ht="12.75" customHeight="1">
      <c r="A31" s="79" t="s">
        <v>0</v>
      </c>
      <c r="B31" s="79"/>
      <c r="C31" s="84"/>
      <c r="D31" s="79"/>
    </row>
    <row r="32" spans="1:4" s="81" customFormat="1" ht="15">
      <c r="A32" s="79" t="s">
        <v>53</v>
      </c>
      <c r="B32" s="79"/>
      <c r="C32" s="84"/>
      <c r="D32" s="79"/>
    </row>
    <row r="33" spans="1:5" s="81" customFormat="1" ht="15">
      <c r="A33" s="79"/>
      <c r="B33" s="79"/>
      <c r="C33" s="84"/>
      <c r="D33" s="79"/>
    </row>
    <row r="34" spans="1:5" s="81" customFormat="1" ht="15">
      <c r="A34" s="89" t="s">
        <v>43</v>
      </c>
      <c r="B34" s="89" t="s">
        <v>54</v>
      </c>
      <c r="C34" s="109" t="s">
        <v>55</v>
      </c>
      <c r="D34" s="89" t="s">
        <v>56</v>
      </c>
      <c r="E34" s="79"/>
    </row>
    <row r="35" spans="1:5" s="81" customFormat="1" ht="15">
      <c r="A35" s="79">
        <v>1</v>
      </c>
      <c r="B35" s="84">
        <f>C11</f>
        <v>0</v>
      </c>
      <c r="C35" s="84">
        <f t="shared" ref="C35:C70" si="0">IF(B35&gt;=Monthly_Loan_Payment_Startup,IF(A35&gt;Months_Before_Loan_Payments_Startup,Monthly_Loan_Payment_Startup,0),B35)*-1</f>
        <v>0</v>
      </c>
      <c r="D35" s="84">
        <f t="shared" ref="D35:D70" si="1">B35-C35</f>
        <v>0</v>
      </c>
      <c r="E35" s="79"/>
    </row>
    <row r="36" spans="1:5" s="81" customFormat="1" ht="15">
      <c r="A36" s="79">
        <f t="shared" ref="A36:A70" si="2">A35+1</f>
        <v>2</v>
      </c>
      <c r="B36" s="84">
        <f t="shared" ref="B36:B70" si="3">D35</f>
        <v>0</v>
      </c>
      <c r="C36" s="84">
        <f t="shared" si="0"/>
        <v>0</v>
      </c>
      <c r="D36" s="84">
        <f t="shared" si="1"/>
        <v>0</v>
      </c>
      <c r="E36" s="79"/>
    </row>
    <row r="37" spans="1:5" s="81" customFormat="1" ht="15">
      <c r="A37" s="79">
        <f t="shared" si="2"/>
        <v>3</v>
      </c>
      <c r="B37" s="84">
        <f t="shared" si="3"/>
        <v>0</v>
      </c>
      <c r="C37" s="84">
        <f t="shared" si="0"/>
        <v>0</v>
      </c>
      <c r="D37" s="84">
        <f t="shared" si="1"/>
        <v>0</v>
      </c>
      <c r="E37" s="79"/>
    </row>
    <row r="38" spans="1:5" s="81" customFormat="1" ht="15">
      <c r="A38" s="79">
        <f t="shared" si="2"/>
        <v>4</v>
      </c>
      <c r="B38" s="84">
        <f t="shared" si="3"/>
        <v>0</v>
      </c>
      <c r="C38" s="84">
        <f t="shared" si="0"/>
        <v>0</v>
      </c>
      <c r="D38" s="84">
        <f t="shared" si="1"/>
        <v>0</v>
      </c>
      <c r="E38" s="79"/>
    </row>
    <row r="39" spans="1:5" s="81" customFormat="1" ht="15">
      <c r="A39" s="79">
        <f t="shared" si="2"/>
        <v>5</v>
      </c>
      <c r="B39" s="84">
        <f t="shared" si="3"/>
        <v>0</v>
      </c>
      <c r="C39" s="84">
        <f t="shared" si="0"/>
        <v>0</v>
      </c>
      <c r="D39" s="84">
        <f t="shared" si="1"/>
        <v>0</v>
      </c>
      <c r="E39" s="79"/>
    </row>
    <row r="40" spans="1:5" s="81" customFormat="1" ht="15">
      <c r="A40" s="79">
        <f t="shared" si="2"/>
        <v>6</v>
      </c>
      <c r="B40" s="84">
        <f t="shared" si="3"/>
        <v>0</v>
      </c>
      <c r="C40" s="84">
        <f t="shared" si="0"/>
        <v>0</v>
      </c>
      <c r="D40" s="84">
        <f t="shared" si="1"/>
        <v>0</v>
      </c>
      <c r="E40" s="79"/>
    </row>
    <row r="41" spans="1:5" s="81" customFormat="1" ht="15">
      <c r="A41" s="79">
        <f t="shared" si="2"/>
        <v>7</v>
      </c>
      <c r="B41" s="84">
        <f t="shared" si="3"/>
        <v>0</v>
      </c>
      <c r="C41" s="84">
        <f t="shared" si="0"/>
        <v>0</v>
      </c>
      <c r="D41" s="84">
        <f t="shared" si="1"/>
        <v>0</v>
      </c>
      <c r="E41" s="79"/>
    </row>
    <row r="42" spans="1:5" s="81" customFormat="1" ht="15">
      <c r="A42" s="79">
        <f t="shared" si="2"/>
        <v>8</v>
      </c>
      <c r="B42" s="84">
        <f t="shared" si="3"/>
        <v>0</v>
      </c>
      <c r="C42" s="84">
        <f t="shared" si="0"/>
        <v>0</v>
      </c>
      <c r="D42" s="84">
        <f t="shared" si="1"/>
        <v>0</v>
      </c>
      <c r="E42" s="79"/>
    </row>
    <row r="43" spans="1:5" s="81" customFormat="1" ht="15">
      <c r="A43" s="79">
        <f t="shared" si="2"/>
        <v>9</v>
      </c>
      <c r="B43" s="84">
        <f t="shared" si="3"/>
        <v>0</v>
      </c>
      <c r="C43" s="84">
        <f t="shared" si="0"/>
        <v>0</v>
      </c>
      <c r="D43" s="84">
        <f t="shared" si="1"/>
        <v>0</v>
      </c>
      <c r="E43" s="79"/>
    </row>
    <row r="44" spans="1:5" s="81" customFormat="1" ht="15">
      <c r="A44" s="79">
        <f t="shared" si="2"/>
        <v>10</v>
      </c>
      <c r="B44" s="84">
        <f t="shared" si="3"/>
        <v>0</v>
      </c>
      <c r="C44" s="84">
        <f t="shared" si="0"/>
        <v>0</v>
      </c>
      <c r="D44" s="84">
        <f t="shared" si="1"/>
        <v>0</v>
      </c>
      <c r="E44" s="79"/>
    </row>
    <row r="45" spans="1:5" s="81" customFormat="1" ht="15">
      <c r="A45" s="79">
        <f t="shared" si="2"/>
        <v>11</v>
      </c>
      <c r="B45" s="84">
        <f t="shared" si="3"/>
        <v>0</v>
      </c>
      <c r="C45" s="84">
        <f t="shared" si="0"/>
        <v>0</v>
      </c>
      <c r="D45" s="84">
        <f t="shared" si="1"/>
        <v>0</v>
      </c>
      <c r="E45" s="79"/>
    </row>
    <row r="46" spans="1:5" s="81" customFormat="1" ht="15">
      <c r="A46" s="79">
        <f t="shared" si="2"/>
        <v>12</v>
      </c>
      <c r="B46" s="84">
        <f t="shared" si="3"/>
        <v>0</v>
      </c>
      <c r="C46" s="84">
        <f t="shared" si="0"/>
        <v>0</v>
      </c>
      <c r="D46" s="84">
        <f t="shared" si="1"/>
        <v>0</v>
      </c>
      <c r="E46" s="79"/>
    </row>
    <row r="47" spans="1:5" s="81" customFormat="1" ht="15">
      <c r="A47" s="79">
        <f t="shared" si="2"/>
        <v>13</v>
      </c>
      <c r="B47" s="84">
        <f t="shared" si="3"/>
        <v>0</v>
      </c>
      <c r="C47" s="84">
        <f t="shared" si="0"/>
        <v>0</v>
      </c>
      <c r="D47" s="84">
        <f t="shared" si="1"/>
        <v>0</v>
      </c>
      <c r="E47" s="79"/>
    </row>
    <row r="48" spans="1:5" s="81" customFormat="1" ht="15">
      <c r="A48" s="79">
        <f t="shared" si="2"/>
        <v>14</v>
      </c>
      <c r="B48" s="84">
        <f t="shared" si="3"/>
        <v>0</v>
      </c>
      <c r="C48" s="84">
        <f t="shared" si="0"/>
        <v>0</v>
      </c>
      <c r="D48" s="84">
        <f t="shared" si="1"/>
        <v>0</v>
      </c>
      <c r="E48" s="79"/>
    </row>
    <row r="49" spans="1:5" s="81" customFormat="1" ht="15">
      <c r="A49" s="79">
        <f t="shared" si="2"/>
        <v>15</v>
      </c>
      <c r="B49" s="84">
        <f t="shared" si="3"/>
        <v>0</v>
      </c>
      <c r="C49" s="84">
        <f t="shared" si="0"/>
        <v>0</v>
      </c>
      <c r="D49" s="84">
        <f t="shared" si="1"/>
        <v>0</v>
      </c>
      <c r="E49" s="79"/>
    </row>
    <row r="50" spans="1:5" s="81" customFormat="1" ht="15">
      <c r="A50" s="79">
        <f t="shared" si="2"/>
        <v>16</v>
      </c>
      <c r="B50" s="84">
        <f t="shared" si="3"/>
        <v>0</v>
      </c>
      <c r="C50" s="84">
        <f t="shared" si="0"/>
        <v>0</v>
      </c>
      <c r="D50" s="84">
        <f t="shared" si="1"/>
        <v>0</v>
      </c>
      <c r="E50" s="79"/>
    </row>
    <row r="51" spans="1:5" s="81" customFormat="1" ht="15">
      <c r="A51" s="79">
        <f t="shared" si="2"/>
        <v>17</v>
      </c>
      <c r="B51" s="84">
        <f t="shared" si="3"/>
        <v>0</v>
      </c>
      <c r="C51" s="84">
        <f t="shared" si="0"/>
        <v>0</v>
      </c>
      <c r="D51" s="84">
        <f t="shared" si="1"/>
        <v>0</v>
      </c>
      <c r="E51" s="79"/>
    </row>
    <row r="52" spans="1:5" s="81" customFormat="1" ht="15">
      <c r="A52" s="79">
        <f t="shared" si="2"/>
        <v>18</v>
      </c>
      <c r="B52" s="84">
        <f t="shared" si="3"/>
        <v>0</v>
      </c>
      <c r="C52" s="84">
        <f t="shared" si="0"/>
        <v>0</v>
      </c>
      <c r="D52" s="84">
        <f t="shared" si="1"/>
        <v>0</v>
      </c>
      <c r="E52" s="79"/>
    </row>
    <row r="53" spans="1:5" s="81" customFormat="1" ht="15">
      <c r="A53" s="79">
        <f t="shared" si="2"/>
        <v>19</v>
      </c>
      <c r="B53" s="84">
        <f t="shared" si="3"/>
        <v>0</v>
      </c>
      <c r="C53" s="84">
        <f t="shared" si="0"/>
        <v>0</v>
      </c>
      <c r="D53" s="84">
        <f t="shared" si="1"/>
        <v>0</v>
      </c>
      <c r="E53" s="79"/>
    </row>
    <row r="54" spans="1:5" s="81" customFormat="1" ht="15">
      <c r="A54" s="79">
        <f t="shared" si="2"/>
        <v>20</v>
      </c>
      <c r="B54" s="84">
        <f t="shared" si="3"/>
        <v>0</v>
      </c>
      <c r="C54" s="84">
        <f t="shared" si="0"/>
        <v>0</v>
      </c>
      <c r="D54" s="84">
        <f t="shared" si="1"/>
        <v>0</v>
      </c>
      <c r="E54" s="79"/>
    </row>
    <row r="55" spans="1:5" s="81" customFormat="1" ht="15">
      <c r="A55" s="79">
        <f t="shared" si="2"/>
        <v>21</v>
      </c>
      <c r="B55" s="84">
        <f t="shared" si="3"/>
        <v>0</v>
      </c>
      <c r="C55" s="84">
        <f t="shared" si="0"/>
        <v>0</v>
      </c>
      <c r="D55" s="84">
        <f t="shared" si="1"/>
        <v>0</v>
      </c>
      <c r="E55" s="79"/>
    </row>
    <row r="56" spans="1:5" s="81" customFormat="1" ht="15">
      <c r="A56" s="79">
        <f t="shared" si="2"/>
        <v>22</v>
      </c>
      <c r="B56" s="84">
        <f t="shared" si="3"/>
        <v>0</v>
      </c>
      <c r="C56" s="84">
        <f t="shared" si="0"/>
        <v>0</v>
      </c>
      <c r="D56" s="84">
        <f t="shared" si="1"/>
        <v>0</v>
      </c>
      <c r="E56" s="79"/>
    </row>
    <row r="57" spans="1:5" s="81" customFormat="1" ht="15">
      <c r="A57" s="79">
        <f t="shared" si="2"/>
        <v>23</v>
      </c>
      <c r="B57" s="84">
        <f t="shared" si="3"/>
        <v>0</v>
      </c>
      <c r="C57" s="84">
        <f t="shared" si="0"/>
        <v>0</v>
      </c>
      <c r="D57" s="84">
        <f t="shared" si="1"/>
        <v>0</v>
      </c>
      <c r="E57" s="79"/>
    </row>
    <row r="58" spans="1:5" s="81" customFormat="1" ht="15">
      <c r="A58" s="79">
        <f t="shared" si="2"/>
        <v>24</v>
      </c>
      <c r="B58" s="84">
        <f t="shared" si="3"/>
        <v>0</v>
      </c>
      <c r="C58" s="84">
        <f t="shared" si="0"/>
        <v>0</v>
      </c>
      <c r="D58" s="84">
        <f t="shared" si="1"/>
        <v>0</v>
      </c>
      <c r="E58" s="79"/>
    </row>
    <row r="59" spans="1:5" s="81" customFormat="1" ht="15">
      <c r="A59" s="79">
        <f t="shared" si="2"/>
        <v>25</v>
      </c>
      <c r="B59" s="84">
        <f t="shared" si="3"/>
        <v>0</v>
      </c>
      <c r="C59" s="84">
        <f t="shared" si="0"/>
        <v>0</v>
      </c>
      <c r="D59" s="84">
        <f t="shared" si="1"/>
        <v>0</v>
      </c>
      <c r="E59" s="79"/>
    </row>
    <row r="60" spans="1:5" s="81" customFormat="1" ht="15">
      <c r="A60" s="79">
        <f t="shared" si="2"/>
        <v>26</v>
      </c>
      <c r="B60" s="84">
        <f t="shared" si="3"/>
        <v>0</v>
      </c>
      <c r="C60" s="84">
        <f t="shared" si="0"/>
        <v>0</v>
      </c>
      <c r="D60" s="84">
        <f t="shared" si="1"/>
        <v>0</v>
      </c>
      <c r="E60" s="79"/>
    </row>
    <row r="61" spans="1:5" s="81" customFormat="1" ht="15">
      <c r="A61" s="79">
        <f t="shared" si="2"/>
        <v>27</v>
      </c>
      <c r="B61" s="84">
        <f t="shared" si="3"/>
        <v>0</v>
      </c>
      <c r="C61" s="84">
        <f t="shared" si="0"/>
        <v>0</v>
      </c>
      <c r="D61" s="84">
        <f t="shared" si="1"/>
        <v>0</v>
      </c>
      <c r="E61" s="79"/>
    </row>
    <row r="62" spans="1:5" s="81" customFormat="1" ht="15">
      <c r="A62" s="79">
        <f t="shared" si="2"/>
        <v>28</v>
      </c>
      <c r="B62" s="84">
        <f t="shared" si="3"/>
        <v>0</v>
      </c>
      <c r="C62" s="84">
        <f t="shared" si="0"/>
        <v>0</v>
      </c>
      <c r="D62" s="84">
        <f t="shared" si="1"/>
        <v>0</v>
      </c>
      <c r="E62" s="79"/>
    </row>
    <row r="63" spans="1:5" s="81" customFormat="1" ht="15">
      <c r="A63" s="79">
        <f t="shared" si="2"/>
        <v>29</v>
      </c>
      <c r="B63" s="84">
        <f t="shared" si="3"/>
        <v>0</v>
      </c>
      <c r="C63" s="84">
        <f t="shared" si="0"/>
        <v>0</v>
      </c>
      <c r="D63" s="84">
        <f t="shared" si="1"/>
        <v>0</v>
      </c>
      <c r="E63" s="79"/>
    </row>
    <row r="64" spans="1:5" s="81" customFormat="1" ht="15">
      <c r="A64" s="79">
        <f t="shared" si="2"/>
        <v>30</v>
      </c>
      <c r="B64" s="84">
        <f t="shared" si="3"/>
        <v>0</v>
      </c>
      <c r="C64" s="84">
        <f t="shared" si="0"/>
        <v>0</v>
      </c>
      <c r="D64" s="84">
        <f t="shared" si="1"/>
        <v>0</v>
      </c>
      <c r="E64" s="79"/>
    </row>
    <row r="65" spans="1:5" s="81" customFormat="1" ht="15">
      <c r="A65" s="79">
        <f t="shared" si="2"/>
        <v>31</v>
      </c>
      <c r="B65" s="84">
        <f t="shared" si="3"/>
        <v>0</v>
      </c>
      <c r="C65" s="84">
        <f t="shared" si="0"/>
        <v>0</v>
      </c>
      <c r="D65" s="84">
        <f t="shared" si="1"/>
        <v>0</v>
      </c>
      <c r="E65" s="79"/>
    </row>
    <row r="66" spans="1:5" s="81" customFormat="1" ht="15">
      <c r="A66" s="79">
        <f t="shared" si="2"/>
        <v>32</v>
      </c>
      <c r="B66" s="84">
        <f t="shared" si="3"/>
        <v>0</v>
      </c>
      <c r="C66" s="84">
        <f t="shared" si="0"/>
        <v>0</v>
      </c>
      <c r="D66" s="84">
        <f t="shared" si="1"/>
        <v>0</v>
      </c>
      <c r="E66" s="79"/>
    </row>
    <row r="67" spans="1:5" s="81" customFormat="1" ht="15">
      <c r="A67" s="79">
        <f t="shared" si="2"/>
        <v>33</v>
      </c>
      <c r="B67" s="84">
        <f t="shared" si="3"/>
        <v>0</v>
      </c>
      <c r="C67" s="84">
        <f t="shared" si="0"/>
        <v>0</v>
      </c>
      <c r="D67" s="84">
        <f t="shared" si="1"/>
        <v>0</v>
      </c>
      <c r="E67" s="79"/>
    </row>
    <row r="68" spans="1:5" s="81" customFormat="1" ht="15">
      <c r="A68" s="79">
        <f t="shared" si="2"/>
        <v>34</v>
      </c>
      <c r="B68" s="84">
        <f t="shared" si="3"/>
        <v>0</v>
      </c>
      <c r="C68" s="84">
        <f t="shared" si="0"/>
        <v>0</v>
      </c>
      <c r="D68" s="84">
        <f t="shared" si="1"/>
        <v>0</v>
      </c>
      <c r="E68" s="79"/>
    </row>
    <row r="69" spans="1:5" s="81" customFormat="1" ht="15">
      <c r="A69" s="79">
        <f t="shared" si="2"/>
        <v>35</v>
      </c>
      <c r="B69" s="84">
        <f t="shared" si="3"/>
        <v>0</v>
      </c>
      <c r="C69" s="84">
        <f t="shared" si="0"/>
        <v>0</v>
      </c>
      <c r="D69" s="84">
        <f t="shared" si="1"/>
        <v>0</v>
      </c>
      <c r="E69" s="79"/>
    </row>
    <row r="70" spans="1:5" s="81" customFormat="1" ht="15">
      <c r="A70" s="79">
        <f t="shared" si="2"/>
        <v>36</v>
      </c>
      <c r="B70" s="84">
        <f t="shared" si="3"/>
        <v>0</v>
      </c>
      <c r="C70" s="84">
        <f t="shared" si="0"/>
        <v>0</v>
      </c>
      <c r="D70" s="84">
        <f t="shared" si="1"/>
        <v>0</v>
      </c>
      <c r="E70" s="79"/>
    </row>
  </sheetData>
  <sheetProtection selectLockedCells="1"/>
  <mergeCells count="19">
    <mergeCell ref="A22:C22"/>
    <mergeCell ref="A23:C23"/>
    <mergeCell ref="A24:C24"/>
    <mergeCell ref="A21:C21"/>
    <mergeCell ref="A18:C18"/>
    <mergeCell ref="A20:C20"/>
    <mergeCell ref="A29:C29"/>
    <mergeCell ref="A25:C25"/>
    <mergeCell ref="A26:C26"/>
    <mergeCell ref="A27:C27"/>
    <mergeCell ref="A28:C28"/>
    <mergeCell ref="A1:C1"/>
    <mergeCell ref="A14:C14"/>
    <mergeCell ref="A15:C15"/>
    <mergeCell ref="A16:C16"/>
    <mergeCell ref="A17:C17"/>
    <mergeCell ref="A4:C4"/>
    <mergeCell ref="A3:C3"/>
    <mergeCell ref="A2:C2"/>
  </mergeCells>
  <phoneticPr fontId="0" type="noConversion"/>
  <printOptions horizontalCentered="1"/>
  <pageMargins left="0.5" right="0.5" top="0.5" bottom="0.5" header="0.5" footer="0.5"/>
  <pageSetup firstPageNumber="0" orientation="portrait" horizontalDpi="4294967293" verticalDpi="300"/>
  <headerFooter alignWithMargins="0">
    <oddFooter>&amp;CConfidential</oddFooter>
  </headerFooter>
  <ignoredErrors>
    <ignoredError sqref="C6"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M83"/>
  <sheetViews>
    <sheetView zoomScale="120" zoomScaleNormal="120" zoomScaleSheetLayoutView="130" workbookViewId="0">
      <selection activeCell="B17" sqref="B17"/>
    </sheetView>
  </sheetViews>
  <sheetFormatPr defaultRowHeight="12.75"/>
  <cols>
    <col min="1" max="1" width="44.7109375" style="48" customWidth="1"/>
    <col min="2" max="2" width="10.28515625" style="48" bestFit="1" customWidth="1"/>
    <col min="3" max="3" width="11.140625" style="47" customWidth="1"/>
    <col min="4" max="4" width="10.85546875" style="48" bestFit="1" customWidth="1"/>
    <col min="5" max="6" width="11.42578125" style="48" customWidth="1"/>
    <col min="7" max="7" width="9.7109375" style="48" customWidth="1"/>
    <col min="8" max="10" width="9.28515625" style="48" bestFit="1" customWidth="1"/>
    <col min="11" max="11" width="11.42578125" style="48" customWidth="1"/>
    <col min="12" max="12" width="9.28515625" style="48" bestFit="1" customWidth="1"/>
    <col min="13" max="256" width="11.42578125" style="48" customWidth="1"/>
    <col min="257" max="16384" width="9.140625" style="48"/>
  </cols>
  <sheetData>
    <row r="1" spans="1:12" ht="59.25" customHeight="1">
      <c r="A1" s="250"/>
      <c r="B1" s="250"/>
      <c r="C1" s="250"/>
      <c r="D1" s="250"/>
    </row>
    <row r="2" spans="1:12" s="52" customFormat="1" ht="26.25">
      <c r="A2" s="263" t="str">
        <f>Name_of_Business</f>
        <v>Law Office of Parag L. Amin, P.C.</v>
      </c>
      <c r="B2" s="263"/>
      <c r="C2" s="263"/>
      <c r="D2" s="263"/>
      <c r="E2" s="35"/>
      <c r="F2" s="35"/>
      <c r="G2" s="35"/>
      <c r="H2" s="35"/>
      <c r="I2" s="35"/>
      <c r="J2" s="35"/>
      <c r="K2" s="35"/>
      <c r="L2" s="35"/>
    </row>
    <row r="3" spans="1:12" s="52" customFormat="1" ht="15.75">
      <c r="A3" s="264" t="str">
        <f>DBA_Business_Name</f>
        <v>Law PLA</v>
      </c>
      <c r="B3" s="264"/>
      <c r="C3" s="264"/>
      <c r="D3" s="264"/>
      <c r="E3" s="39"/>
      <c r="F3" s="39"/>
      <c r="G3" s="39"/>
      <c r="H3" s="39"/>
      <c r="I3" s="39"/>
      <c r="J3" s="39"/>
      <c r="K3" s="39"/>
      <c r="L3" s="35"/>
    </row>
    <row r="4" spans="1:12" s="19" customFormat="1" ht="24">
      <c r="A4" s="261" t="s">
        <v>158</v>
      </c>
      <c r="B4" s="262"/>
      <c r="C4" s="262"/>
      <c r="D4" s="262"/>
      <c r="E4" s="110"/>
      <c r="F4" s="110"/>
      <c r="G4" s="110"/>
      <c r="H4" s="32"/>
      <c r="I4" s="34"/>
      <c r="J4" s="34"/>
      <c r="K4" s="32"/>
      <c r="L4" s="111"/>
    </row>
    <row r="5" spans="1:12" s="19" customFormat="1" ht="45">
      <c r="A5" s="112" t="s">
        <v>93</v>
      </c>
      <c r="B5" s="112" t="s">
        <v>94</v>
      </c>
      <c r="C5" s="112" t="s">
        <v>121</v>
      </c>
      <c r="D5" s="112" t="s">
        <v>95</v>
      </c>
      <c r="E5" s="36"/>
      <c r="F5" s="36"/>
      <c r="G5" s="36"/>
      <c r="H5" s="32"/>
      <c r="I5" s="32"/>
      <c r="J5" s="32"/>
      <c r="K5" s="32"/>
      <c r="L5" s="32"/>
    </row>
    <row r="6" spans="1:12" s="19" customFormat="1" ht="15">
      <c r="A6" s="118" t="s">
        <v>212</v>
      </c>
      <c r="B6" s="119">
        <v>1</v>
      </c>
      <c r="C6" s="120">
        <v>1000</v>
      </c>
      <c r="D6" s="119">
        <v>12</v>
      </c>
      <c r="E6" s="37"/>
      <c r="F6" s="37"/>
      <c r="G6" s="32"/>
      <c r="H6" s="32"/>
      <c r="I6" s="32"/>
      <c r="J6" s="32"/>
      <c r="K6" s="32"/>
      <c r="L6" s="32"/>
    </row>
    <row r="7" spans="1:12" s="19" customFormat="1" ht="15">
      <c r="A7" s="118" t="s">
        <v>213</v>
      </c>
      <c r="B7" s="119">
        <v>1</v>
      </c>
      <c r="C7" s="120">
        <v>3000</v>
      </c>
      <c r="D7" s="119">
        <v>24</v>
      </c>
      <c r="E7" s="37"/>
      <c r="F7" s="37"/>
      <c r="G7" s="32"/>
      <c r="H7" s="32"/>
      <c r="I7" s="32"/>
      <c r="J7" s="32"/>
      <c r="K7" s="32"/>
      <c r="L7" s="32"/>
    </row>
    <row r="8" spans="1:12" s="19" customFormat="1" ht="15">
      <c r="A8" s="118" t="s">
        <v>214</v>
      </c>
      <c r="B8" s="119">
        <v>1</v>
      </c>
      <c r="C8" s="120">
        <v>5000</v>
      </c>
      <c r="D8" s="119">
        <v>36</v>
      </c>
      <c r="E8" s="37"/>
      <c r="F8" s="37"/>
      <c r="G8" s="32"/>
      <c r="H8" s="32"/>
      <c r="I8" s="32"/>
      <c r="J8" s="32"/>
      <c r="K8" s="32"/>
      <c r="L8" s="32"/>
    </row>
    <row r="9" spans="1:12" s="19" customFormat="1" ht="15">
      <c r="A9" s="118" t="s">
        <v>215</v>
      </c>
      <c r="B9" s="119">
        <v>1</v>
      </c>
      <c r="C9" s="120">
        <v>1000</v>
      </c>
      <c r="D9" s="119">
        <v>36</v>
      </c>
      <c r="E9" s="37"/>
      <c r="F9" s="37"/>
      <c r="G9" s="32"/>
      <c r="H9" s="32"/>
      <c r="I9" s="32"/>
      <c r="J9" s="32"/>
      <c r="K9" s="32"/>
      <c r="L9" s="32"/>
    </row>
    <row r="10" spans="1:12" s="19" customFormat="1" ht="15">
      <c r="A10" s="118" t="s">
        <v>216</v>
      </c>
      <c r="B10" s="119" t="s">
        <v>216</v>
      </c>
      <c r="C10" s="120" t="s">
        <v>216</v>
      </c>
      <c r="D10" s="119">
        <v>36</v>
      </c>
      <c r="E10" s="37"/>
      <c r="F10" s="37"/>
      <c r="G10" s="32"/>
      <c r="H10" s="32"/>
      <c r="I10" s="32"/>
      <c r="J10" s="32"/>
      <c r="K10" s="32"/>
      <c r="L10" s="32"/>
    </row>
    <row r="11" spans="1:12" s="19" customFormat="1" ht="15">
      <c r="A11" s="118"/>
      <c r="B11" s="119"/>
      <c r="C11" s="120"/>
      <c r="D11" s="119"/>
      <c r="E11" s="37"/>
      <c r="F11" s="37"/>
      <c r="G11" s="32"/>
      <c r="H11" s="32"/>
      <c r="I11" s="32"/>
      <c r="J11" s="32"/>
      <c r="K11" s="32"/>
      <c r="L11" s="32"/>
    </row>
    <row r="12" spans="1:12" s="19" customFormat="1" ht="15">
      <c r="A12" s="118"/>
      <c r="B12" s="119"/>
      <c r="C12" s="120"/>
      <c r="D12" s="119"/>
      <c r="E12" s="37"/>
      <c r="F12" s="37"/>
      <c r="G12" s="32"/>
      <c r="H12" s="32"/>
      <c r="I12" s="32"/>
      <c r="J12" s="32"/>
      <c r="K12" s="32"/>
      <c r="L12" s="32"/>
    </row>
    <row r="13" spans="1:12" s="19" customFormat="1" ht="15">
      <c r="A13" s="118"/>
      <c r="B13" s="119"/>
      <c r="C13" s="120"/>
      <c r="D13" s="119"/>
      <c r="E13" s="37"/>
      <c r="F13" s="37"/>
      <c r="G13" s="37"/>
      <c r="H13" s="32"/>
      <c r="I13" s="32"/>
      <c r="J13" s="32"/>
      <c r="K13" s="32"/>
      <c r="L13" s="32"/>
    </row>
    <row r="14" spans="1:12" s="19" customFormat="1" ht="15">
      <c r="A14" s="118"/>
      <c r="B14" s="119"/>
      <c r="C14" s="120"/>
      <c r="D14" s="119"/>
      <c r="E14" s="37"/>
      <c r="F14" s="37"/>
      <c r="G14" s="37"/>
      <c r="H14" s="32"/>
      <c r="I14" s="32"/>
      <c r="J14" s="32"/>
      <c r="K14" s="32"/>
      <c r="L14" s="32"/>
    </row>
    <row r="15" spans="1:12" s="19" customFormat="1" ht="15">
      <c r="A15" s="32"/>
      <c r="B15" s="39"/>
      <c r="C15" s="39"/>
      <c r="D15" s="39"/>
      <c r="E15" s="32"/>
      <c r="F15" s="32"/>
      <c r="G15" s="32"/>
      <c r="H15" s="32"/>
      <c r="I15" s="32"/>
      <c r="J15" s="32"/>
      <c r="K15" s="32"/>
      <c r="L15" s="32"/>
    </row>
    <row r="16" spans="1:12" s="19" customFormat="1" ht="15">
      <c r="A16" s="113" t="s">
        <v>122</v>
      </c>
      <c r="B16" s="121">
        <v>0.02</v>
      </c>
      <c r="C16" s="39"/>
      <c r="D16" s="32"/>
      <c r="E16" s="32"/>
      <c r="F16" s="32"/>
      <c r="G16" s="32"/>
      <c r="H16" s="32"/>
      <c r="I16" s="32"/>
      <c r="J16" s="32"/>
      <c r="K16" s="32"/>
      <c r="L16" s="32"/>
    </row>
    <row r="17" spans="1:12" s="19" customFormat="1" ht="15.75">
      <c r="A17" s="33"/>
      <c r="B17" s="32"/>
      <c r="C17" s="39"/>
      <c r="D17" s="32"/>
      <c r="E17" s="32"/>
      <c r="F17" s="32"/>
      <c r="G17" s="32"/>
      <c r="H17" s="32"/>
      <c r="I17" s="32"/>
      <c r="J17" s="32"/>
      <c r="K17" s="32"/>
      <c r="L17" s="32"/>
    </row>
    <row r="18" spans="1:12" s="19" customFormat="1" ht="15">
      <c r="A18" s="114" t="s">
        <v>128</v>
      </c>
      <c r="B18" s="114" t="s">
        <v>108</v>
      </c>
      <c r="C18" s="115"/>
      <c r="D18" s="114"/>
      <c r="E18" s="32"/>
      <c r="F18" s="32"/>
      <c r="G18" s="32"/>
      <c r="H18" s="32"/>
      <c r="I18" s="32"/>
      <c r="J18" s="32"/>
      <c r="K18" s="32"/>
      <c r="L18" s="32"/>
    </row>
    <row r="19" spans="1:12" s="19" customFormat="1" ht="15">
      <c r="A19" s="118"/>
      <c r="B19" s="118"/>
      <c r="C19" s="120"/>
      <c r="D19" s="118"/>
      <c r="E19" s="32"/>
      <c r="F19" s="32"/>
      <c r="G19" s="32"/>
      <c r="H19" s="32"/>
      <c r="I19" s="32"/>
      <c r="J19" s="32"/>
      <c r="K19" s="32"/>
      <c r="L19" s="32"/>
    </row>
    <row r="20" spans="1:12" s="19" customFormat="1" ht="15">
      <c r="A20" s="118"/>
      <c r="B20" s="118"/>
      <c r="C20" s="120"/>
      <c r="D20" s="118"/>
      <c r="E20" s="32"/>
      <c r="F20" s="32"/>
      <c r="G20" s="32"/>
      <c r="H20" s="32"/>
      <c r="I20" s="32"/>
      <c r="J20" s="32"/>
      <c r="K20" s="32"/>
      <c r="L20" s="32"/>
    </row>
    <row r="21" spans="1:12" s="19" customFormat="1" ht="15">
      <c r="A21" s="118"/>
      <c r="B21" s="118"/>
      <c r="C21" s="118"/>
      <c r="D21" s="118"/>
      <c r="E21" s="32"/>
      <c r="F21" s="32"/>
      <c r="G21" s="32"/>
      <c r="H21" s="32"/>
      <c r="I21" s="32"/>
      <c r="J21" s="32"/>
      <c r="K21" s="32"/>
      <c r="L21" s="32"/>
    </row>
    <row r="22" spans="1:12" s="19" customFormat="1" ht="15">
      <c r="A22" s="118"/>
      <c r="B22" s="118"/>
      <c r="C22" s="120"/>
      <c r="D22" s="118"/>
      <c r="E22" s="32"/>
      <c r="F22" s="32"/>
      <c r="G22" s="32"/>
      <c r="H22" s="32"/>
      <c r="I22" s="32"/>
      <c r="J22" s="32"/>
      <c r="K22" s="32"/>
      <c r="L22" s="32"/>
    </row>
    <row r="23" spans="1:12" s="19" customFormat="1" ht="15">
      <c r="A23" s="118"/>
      <c r="B23" s="118"/>
      <c r="C23" s="120"/>
      <c r="D23" s="118"/>
      <c r="E23" s="32"/>
      <c r="F23" s="32"/>
      <c r="G23" s="32"/>
      <c r="H23" s="32"/>
      <c r="I23" s="32"/>
      <c r="J23" s="32"/>
      <c r="K23" s="32"/>
      <c r="L23" s="32"/>
    </row>
    <row r="24" spans="1:12" s="19" customFormat="1" ht="15">
      <c r="A24" s="118"/>
      <c r="B24" s="118"/>
      <c r="C24" s="120"/>
      <c r="D24" s="118"/>
      <c r="E24" s="32"/>
      <c r="F24" s="32"/>
      <c r="G24" s="32"/>
      <c r="H24" s="32"/>
      <c r="I24" s="32"/>
      <c r="J24" s="32"/>
      <c r="K24" s="32"/>
      <c r="L24" s="32"/>
    </row>
    <row r="25" spans="1:12" s="19" customFormat="1" ht="12.95" customHeight="1">
      <c r="A25" s="258"/>
      <c r="B25" s="258"/>
      <c r="C25" s="258"/>
      <c r="D25" s="258"/>
      <c r="E25" s="32"/>
      <c r="F25" s="32"/>
      <c r="G25" s="32"/>
      <c r="H25" s="32"/>
      <c r="I25" s="32"/>
      <c r="J25" s="32"/>
      <c r="K25" s="32"/>
      <c r="L25" s="32"/>
    </row>
    <row r="26" spans="1:12" s="19" customFormat="1" ht="15">
      <c r="A26" s="258"/>
      <c r="B26" s="258"/>
      <c r="C26" s="258"/>
      <c r="D26" s="258"/>
      <c r="E26" s="32"/>
      <c r="F26" s="32"/>
      <c r="G26" s="32"/>
      <c r="H26" s="32"/>
      <c r="I26" s="32"/>
      <c r="J26" s="32"/>
      <c r="K26" s="32"/>
      <c r="L26" s="32"/>
    </row>
    <row r="27" spans="1:12" s="19" customFormat="1" ht="15">
      <c r="A27" s="258"/>
      <c r="B27" s="258"/>
      <c r="C27" s="258"/>
      <c r="D27" s="258"/>
      <c r="E27" s="32"/>
      <c r="F27" s="32"/>
      <c r="G27" s="32"/>
      <c r="H27" s="32"/>
      <c r="I27" s="32"/>
      <c r="J27" s="32"/>
      <c r="K27" s="32"/>
      <c r="L27" s="32"/>
    </row>
    <row r="28" spans="1:12" s="19" customFormat="1" ht="15">
      <c r="A28" s="258"/>
      <c r="B28" s="258"/>
      <c r="C28" s="258"/>
      <c r="D28" s="258"/>
      <c r="E28" s="32"/>
      <c r="F28" s="32"/>
      <c r="G28" s="32"/>
      <c r="H28" s="32"/>
      <c r="I28" s="32"/>
      <c r="J28" s="32"/>
      <c r="K28" s="32"/>
      <c r="L28" s="32"/>
    </row>
    <row r="29" spans="1:12" s="19" customFormat="1" ht="15">
      <c r="A29" s="258"/>
      <c r="B29" s="258"/>
      <c r="C29" s="258"/>
      <c r="D29" s="258"/>
      <c r="E29" s="32"/>
      <c r="F29" s="32"/>
      <c r="G29" s="32"/>
      <c r="H29" s="32"/>
      <c r="I29" s="32"/>
      <c r="J29" s="32"/>
      <c r="K29" s="32"/>
      <c r="L29" s="32"/>
    </row>
    <row r="30" spans="1:12" s="19" customFormat="1" ht="15">
      <c r="A30" s="258"/>
      <c r="B30" s="258"/>
      <c r="C30" s="258"/>
      <c r="D30" s="258"/>
      <c r="E30" s="32"/>
      <c r="F30" s="32"/>
      <c r="G30" s="32"/>
      <c r="H30" s="32"/>
      <c r="I30" s="32"/>
      <c r="J30" s="32"/>
      <c r="K30" s="32"/>
      <c r="L30" s="32"/>
    </row>
    <row r="31" spans="1:12" s="19" customFormat="1" ht="15">
      <c r="A31" s="258"/>
      <c r="B31" s="258"/>
      <c r="C31" s="258"/>
      <c r="D31" s="258"/>
      <c r="E31" s="32"/>
      <c r="F31" s="32"/>
      <c r="G31" s="32"/>
      <c r="H31" s="32"/>
      <c r="I31" s="32"/>
      <c r="J31" s="32"/>
      <c r="K31" s="32"/>
      <c r="L31" s="32"/>
    </row>
    <row r="32" spans="1:12" s="19" customFormat="1" ht="15">
      <c r="A32" s="258"/>
      <c r="B32" s="258"/>
      <c r="C32" s="258"/>
      <c r="D32" s="258"/>
      <c r="E32" s="32"/>
      <c r="F32" s="32"/>
      <c r="G32" s="32"/>
      <c r="H32" s="32"/>
      <c r="I32" s="32"/>
      <c r="J32" s="32"/>
      <c r="K32" s="32"/>
      <c r="L32" s="32"/>
    </row>
    <row r="33" spans="1:13" s="19" customFormat="1" ht="15">
      <c r="A33" s="258"/>
      <c r="B33" s="258"/>
      <c r="C33" s="258"/>
      <c r="D33" s="258"/>
      <c r="E33" s="32"/>
      <c r="F33" s="32"/>
      <c r="G33" s="32"/>
      <c r="H33" s="32"/>
      <c r="I33" s="32"/>
      <c r="J33" s="32"/>
      <c r="K33" s="32"/>
      <c r="L33" s="32"/>
    </row>
    <row r="34" spans="1:13" s="19" customFormat="1" ht="15">
      <c r="A34" s="32" t="s">
        <v>40</v>
      </c>
      <c r="B34" s="32"/>
      <c r="C34" s="39"/>
      <c r="D34" s="32"/>
      <c r="E34" s="32"/>
      <c r="F34" s="32"/>
      <c r="G34" s="32"/>
      <c r="H34" s="32"/>
      <c r="I34" s="32"/>
      <c r="J34" s="32"/>
      <c r="K34" s="32"/>
      <c r="L34" s="32"/>
    </row>
    <row r="35" spans="1:13" s="19" customFormat="1" ht="15">
      <c r="A35" s="32"/>
      <c r="B35" s="32"/>
      <c r="C35" s="39"/>
      <c r="D35" s="32"/>
      <c r="E35" s="32"/>
      <c r="F35" s="32"/>
      <c r="G35" s="32"/>
      <c r="H35" s="32"/>
      <c r="I35" s="32"/>
      <c r="J35" s="32"/>
      <c r="K35" s="32"/>
      <c r="L35" s="32"/>
    </row>
    <row r="36" spans="1:13" s="19" customFormat="1" ht="15.75">
      <c r="A36" s="259" t="s">
        <v>41</v>
      </c>
      <c r="B36" s="259"/>
      <c r="C36" s="259"/>
      <c r="D36" s="259"/>
      <c r="E36" s="259"/>
      <c r="F36" s="259"/>
      <c r="G36" s="32"/>
      <c r="H36" s="32"/>
      <c r="I36" s="32"/>
      <c r="J36" s="32"/>
      <c r="K36" s="32"/>
      <c r="L36" s="32"/>
    </row>
    <row r="37" spans="1:13" s="19" customFormat="1" ht="93" customHeight="1">
      <c r="A37" s="260" t="s">
        <v>202</v>
      </c>
      <c r="B37" s="260"/>
      <c r="C37" s="260"/>
      <c r="D37" s="260"/>
      <c r="E37" s="260"/>
      <c r="F37" s="260"/>
      <c r="G37" s="32"/>
      <c r="H37" s="32"/>
      <c r="I37" s="32"/>
      <c r="J37" s="32"/>
      <c r="K37" s="32"/>
      <c r="L37" s="32"/>
    </row>
    <row r="38" spans="1:13" s="19" customFormat="1" ht="15">
      <c r="A38" s="32"/>
      <c r="B38" s="32"/>
      <c r="C38" s="39"/>
      <c r="D38" s="32"/>
      <c r="E38" s="32"/>
      <c r="F38" s="32"/>
      <c r="G38" s="32"/>
      <c r="H38" s="32"/>
      <c r="I38" s="32"/>
      <c r="J38" s="32"/>
      <c r="K38" s="32"/>
      <c r="L38" s="32"/>
    </row>
    <row r="39" spans="1:13" s="19" customFormat="1" ht="15">
      <c r="A39" s="32" t="s">
        <v>42</v>
      </c>
      <c r="B39" s="32"/>
      <c r="C39" s="39"/>
      <c r="D39" s="32"/>
      <c r="E39" s="32"/>
      <c r="F39" s="32"/>
      <c r="G39" s="32"/>
      <c r="H39" s="32"/>
      <c r="I39" s="32"/>
      <c r="J39" s="32"/>
      <c r="K39" s="32"/>
      <c r="L39" s="32"/>
    </row>
    <row r="40" spans="1:13" s="19" customFormat="1" ht="15">
      <c r="A40" s="32"/>
      <c r="B40" s="32"/>
      <c r="C40" s="39"/>
      <c r="D40" s="32"/>
      <c r="E40" s="32"/>
      <c r="F40" s="32"/>
      <c r="G40" s="32"/>
      <c r="H40" s="32"/>
      <c r="I40" s="32"/>
      <c r="J40" s="32"/>
      <c r="K40" s="32"/>
      <c r="L40" s="32"/>
    </row>
    <row r="41" spans="1:13" s="19" customFormat="1" ht="15">
      <c r="A41" s="115" t="s">
        <v>43</v>
      </c>
      <c r="B41" s="115" t="s">
        <v>44</v>
      </c>
      <c r="C41" s="115" t="s">
        <v>45</v>
      </c>
      <c r="D41" s="115" t="s">
        <v>46</v>
      </c>
      <c r="E41" s="115" t="s">
        <v>47</v>
      </c>
      <c r="F41" s="115" t="s">
        <v>123</v>
      </c>
      <c r="G41" s="115" t="s">
        <v>48</v>
      </c>
      <c r="H41" s="115" t="s">
        <v>49</v>
      </c>
      <c r="I41" s="115" t="s">
        <v>50</v>
      </c>
      <c r="J41" s="115" t="s">
        <v>51</v>
      </c>
      <c r="K41" s="115" t="s">
        <v>52</v>
      </c>
      <c r="L41" s="115"/>
      <c r="M41" s="32"/>
    </row>
    <row r="42" spans="1:13" s="19" customFormat="1" ht="15">
      <c r="A42" s="32">
        <v>1</v>
      </c>
      <c r="B42" s="32">
        <f t="shared" ref="B42:B77" si="0">IF(Emp_1_End&gt;=$A42,IF(Emp_1_Start&gt;$A42,0,$C$6),0)</f>
        <v>1000</v>
      </c>
      <c r="C42" s="32">
        <f t="shared" ref="C42:C77" si="1">IF(Emp_2_End&gt;=$A42,IF(Emp_2_Start&gt;$A42,0,$C$7),0)</f>
        <v>3000</v>
      </c>
      <c r="D42" s="39">
        <f t="shared" ref="D42:D77" si="2">IF(Emp_3_End&gt;=$A42,IF(Emp_3_Start&gt;$A42,0,$C$8),0)</f>
        <v>5000</v>
      </c>
      <c r="E42" s="32">
        <f t="shared" ref="E42:E77" si="3">IF(Emp_4_End&gt;=$A42,IF(Emp_4_Start&gt;$A42,0,$C$9),0)</f>
        <v>1000</v>
      </c>
      <c r="F42" s="32">
        <f t="shared" ref="F42:F77" si="4">IF(Emp_5_End&gt;=$A42,IF(Emp_5_Start&gt;$A42,0,$C$10),0)</f>
        <v>0</v>
      </c>
      <c r="G42" s="32">
        <f t="shared" ref="G42:G77" si="5">IF(Emp_6_End&gt;=$A42,IF(Emp_6_Start&gt;$A42,0,$C$11),0)</f>
        <v>0</v>
      </c>
      <c r="H42" s="32">
        <f t="shared" ref="H42:H77" si="6">IF(Emp_7_End&gt;=$A42,IF(Emp_7_Start&gt;$A42,0,$C$12),0)</f>
        <v>0</v>
      </c>
      <c r="I42" s="32">
        <f t="shared" ref="I42:I77" si="7">IF(Emp_8_End&gt;=$A42,IF(Emp_8_Start&gt;$A42,0,$C$13),0)</f>
        <v>0</v>
      </c>
      <c r="J42" s="32">
        <f t="shared" ref="J42:J77" si="8">IF(Emp_9_End&gt;=$A42,IF(Emp_9_Start&gt;$A42,0,$C$14),0)</f>
        <v>0</v>
      </c>
      <c r="K42" s="32">
        <f t="shared" ref="K42:K77" si="9">SUM(B42:D42,E42:J42)</f>
        <v>10000</v>
      </c>
      <c r="L42" s="32" t="s">
        <v>99</v>
      </c>
      <c r="M42" s="32"/>
    </row>
    <row r="43" spans="1:13" s="19" customFormat="1" ht="15">
      <c r="A43" s="32">
        <f t="shared" ref="A43:A77" si="10">A42+1</f>
        <v>2</v>
      </c>
      <c r="B43" s="32">
        <f t="shared" si="0"/>
        <v>1000</v>
      </c>
      <c r="C43" s="32">
        <f t="shared" si="1"/>
        <v>3000</v>
      </c>
      <c r="D43" s="39">
        <f t="shared" si="2"/>
        <v>5000</v>
      </c>
      <c r="E43" s="32">
        <f t="shared" si="3"/>
        <v>1000</v>
      </c>
      <c r="F43" s="32">
        <f t="shared" si="4"/>
        <v>0</v>
      </c>
      <c r="G43" s="32">
        <f t="shared" si="5"/>
        <v>0</v>
      </c>
      <c r="H43" s="32">
        <f t="shared" si="6"/>
        <v>0</v>
      </c>
      <c r="I43" s="32">
        <f t="shared" si="7"/>
        <v>0</v>
      </c>
      <c r="J43" s="32">
        <f t="shared" si="8"/>
        <v>0</v>
      </c>
      <c r="K43" s="32">
        <f t="shared" si="9"/>
        <v>10000</v>
      </c>
      <c r="L43" s="32" t="s">
        <v>100</v>
      </c>
      <c r="M43" s="32"/>
    </row>
    <row r="44" spans="1:13" s="19" customFormat="1" ht="15">
      <c r="A44" s="32">
        <f t="shared" si="10"/>
        <v>3</v>
      </c>
      <c r="B44" s="32">
        <f t="shared" si="0"/>
        <v>1000</v>
      </c>
      <c r="C44" s="32">
        <f t="shared" si="1"/>
        <v>3000</v>
      </c>
      <c r="D44" s="39">
        <f t="shared" si="2"/>
        <v>5000</v>
      </c>
      <c r="E44" s="32">
        <f t="shared" si="3"/>
        <v>1000</v>
      </c>
      <c r="F44" s="32">
        <f t="shared" si="4"/>
        <v>0</v>
      </c>
      <c r="G44" s="32">
        <f t="shared" si="5"/>
        <v>0</v>
      </c>
      <c r="H44" s="32">
        <f t="shared" si="6"/>
        <v>0</v>
      </c>
      <c r="I44" s="32">
        <f t="shared" si="7"/>
        <v>0</v>
      </c>
      <c r="J44" s="32">
        <f t="shared" si="8"/>
        <v>0</v>
      </c>
      <c r="K44" s="32">
        <f t="shared" si="9"/>
        <v>10000</v>
      </c>
      <c r="L44" s="32" t="s">
        <v>101</v>
      </c>
      <c r="M44" s="32"/>
    </row>
    <row r="45" spans="1:13" s="19" customFormat="1" ht="15">
      <c r="A45" s="32">
        <f t="shared" si="10"/>
        <v>4</v>
      </c>
      <c r="B45" s="32">
        <f t="shared" si="0"/>
        <v>1000</v>
      </c>
      <c r="C45" s="32">
        <f t="shared" si="1"/>
        <v>3000</v>
      </c>
      <c r="D45" s="39">
        <f t="shared" si="2"/>
        <v>5000</v>
      </c>
      <c r="E45" s="32">
        <f t="shared" si="3"/>
        <v>1000</v>
      </c>
      <c r="F45" s="32">
        <f t="shared" si="4"/>
        <v>0</v>
      </c>
      <c r="G45" s="32">
        <f t="shared" si="5"/>
        <v>0</v>
      </c>
      <c r="H45" s="32">
        <f t="shared" si="6"/>
        <v>0</v>
      </c>
      <c r="I45" s="32">
        <f t="shared" si="7"/>
        <v>0</v>
      </c>
      <c r="J45" s="32">
        <f t="shared" si="8"/>
        <v>0</v>
      </c>
      <c r="K45" s="32">
        <f t="shared" si="9"/>
        <v>10000</v>
      </c>
      <c r="L45" s="32" t="s">
        <v>102</v>
      </c>
      <c r="M45" s="32"/>
    </row>
    <row r="46" spans="1:13" s="19" customFormat="1" ht="15">
      <c r="A46" s="32">
        <f t="shared" si="10"/>
        <v>5</v>
      </c>
      <c r="B46" s="32">
        <f t="shared" si="0"/>
        <v>1000</v>
      </c>
      <c r="C46" s="32">
        <f t="shared" si="1"/>
        <v>3000</v>
      </c>
      <c r="D46" s="39">
        <f t="shared" si="2"/>
        <v>5000</v>
      </c>
      <c r="E46" s="32">
        <f t="shared" si="3"/>
        <v>1000</v>
      </c>
      <c r="F46" s="32">
        <f t="shared" si="4"/>
        <v>0</v>
      </c>
      <c r="G46" s="32">
        <f t="shared" si="5"/>
        <v>0</v>
      </c>
      <c r="H46" s="32">
        <f t="shared" si="6"/>
        <v>0</v>
      </c>
      <c r="I46" s="32">
        <f t="shared" si="7"/>
        <v>0</v>
      </c>
      <c r="J46" s="32">
        <f t="shared" si="8"/>
        <v>0</v>
      </c>
      <c r="K46" s="32">
        <f t="shared" si="9"/>
        <v>10000</v>
      </c>
      <c r="L46" s="32" t="s">
        <v>101</v>
      </c>
      <c r="M46" s="32"/>
    </row>
    <row r="47" spans="1:13" s="19" customFormat="1" ht="15">
      <c r="A47" s="32">
        <f t="shared" si="10"/>
        <v>6</v>
      </c>
      <c r="B47" s="32">
        <f t="shared" si="0"/>
        <v>1000</v>
      </c>
      <c r="C47" s="32">
        <f t="shared" si="1"/>
        <v>3000</v>
      </c>
      <c r="D47" s="39">
        <f t="shared" si="2"/>
        <v>5000</v>
      </c>
      <c r="E47" s="32">
        <f t="shared" si="3"/>
        <v>1000</v>
      </c>
      <c r="F47" s="32">
        <f t="shared" si="4"/>
        <v>0</v>
      </c>
      <c r="G47" s="32">
        <f t="shared" si="5"/>
        <v>0</v>
      </c>
      <c r="H47" s="32">
        <f t="shared" si="6"/>
        <v>0</v>
      </c>
      <c r="I47" s="32">
        <f t="shared" si="7"/>
        <v>0</v>
      </c>
      <c r="J47" s="32">
        <f t="shared" si="8"/>
        <v>0</v>
      </c>
      <c r="K47" s="32">
        <f t="shared" si="9"/>
        <v>10000</v>
      </c>
      <c r="L47" s="32" t="s">
        <v>99</v>
      </c>
      <c r="M47" s="32"/>
    </row>
    <row r="48" spans="1:13" s="19" customFormat="1" ht="15">
      <c r="A48" s="32">
        <f t="shared" si="10"/>
        <v>7</v>
      </c>
      <c r="B48" s="32">
        <f t="shared" si="0"/>
        <v>1000</v>
      </c>
      <c r="C48" s="32">
        <f t="shared" si="1"/>
        <v>3000</v>
      </c>
      <c r="D48" s="39">
        <f t="shared" si="2"/>
        <v>5000</v>
      </c>
      <c r="E48" s="32">
        <f t="shared" si="3"/>
        <v>1000</v>
      </c>
      <c r="F48" s="32">
        <f t="shared" si="4"/>
        <v>0</v>
      </c>
      <c r="G48" s="32">
        <f t="shared" si="5"/>
        <v>0</v>
      </c>
      <c r="H48" s="32">
        <f t="shared" si="6"/>
        <v>0</v>
      </c>
      <c r="I48" s="32">
        <f t="shared" si="7"/>
        <v>0</v>
      </c>
      <c r="J48" s="32">
        <f t="shared" si="8"/>
        <v>0</v>
      </c>
      <c r="K48" s="32">
        <f t="shared" si="9"/>
        <v>10000</v>
      </c>
      <c r="L48" s="32" t="s">
        <v>99</v>
      </c>
      <c r="M48" s="32"/>
    </row>
    <row r="49" spans="1:13" s="19" customFormat="1" ht="15">
      <c r="A49" s="32">
        <f t="shared" si="10"/>
        <v>8</v>
      </c>
      <c r="B49" s="32">
        <f t="shared" si="0"/>
        <v>1000</v>
      </c>
      <c r="C49" s="32">
        <f t="shared" si="1"/>
        <v>3000</v>
      </c>
      <c r="D49" s="39">
        <f t="shared" si="2"/>
        <v>5000</v>
      </c>
      <c r="E49" s="32">
        <f t="shared" si="3"/>
        <v>1000</v>
      </c>
      <c r="F49" s="32">
        <f t="shared" si="4"/>
        <v>0</v>
      </c>
      <c r="G49" s="32">
        <f t="shared" si="5"/>
        <v>0</v>
      </c>
      <c r="H49" s="32">
        <f t="shared" si="6"/>
        <v>0</v>
      </c>
      <c r="I49" s="32">
        <f t="shared" si="7"/>
        <v>0</v>
      </c>
      <c r="J49" s="32">
        <f t="shared" si="8"/>
        <v>0</v>
      </c>
      <c r="K49" s="32">
        <f t="shared" si="9"/>
        <v>10000</v>
      </c>
      <c r="L49" s="32" t="s">
        <v>102</v>
      </c>
      <c r="M49" s="32"/>
    </row>
    <row r="50" spans="1:13" s="19" customFormat="1" ht="15">
      <c r="A50" s="32">
        <f t="shared" si="10"/>
        <v>9</v>
      </c>
      <c r="B50" s="32">
        <f t="shared" si="0"/>
        <v>1000</v>
      </c>
      <c r="C50" s="32">
        <f t="shared" si="1"/>
        <v>3000</v>
      </c>
      <c r="D50" s="39">
        <f t="shared" si="2"/>
        <v>5000</v>
      </c>
      <c r="E50" s="32">
        <f t="shared" si="3"/>
        <v>1000</v>
      </c>
      <c r="F50" s="32">
        <f t="shared" si="4"/>
        <v>0</v>
      </c>
      <c r="G50" s="32">
        <f t="shared" si="5"/>
        <v>0</v>
      </c>
      <c r="H50" s="32">
        <f t="shared" si="6"/>
        <v>0</v>
      </c>
      <c r="I50" s="32">
        <f t="shared" si="7"/>
        <v>0</v>
      </c>
      <c r="J50" s="32">
        <f t="shared" si="8"/>
        <v>0</v>
      </c>
      <c r="K50" s="32">
        <f t="shared" si="9"/>
        <v>10000</v>
      </c>
      <c r="L50" s="32" t="s">
        <v>103</v>
      </c>
      <c r="M50" s="32"/>
    </row>
    <row r="51" spans="1:13" s="19" customFormat="1" ht="15">
      <c r="A51" s="32">
        <f t="shared" si="10"/>
        <v>10</v>
      </c>
      <c r="B51" s="32">
        <f t="shared" si="0"/>
        <v>1000</v>
      </c>
      <c r="C51" s="32">
        <f t="shared" si="1"/>
        <v>3000</v>
      </c>
      <c r="D51" s="39">
        <f t="shared" si="2"/>
        <v>5000</v>
      </c>
      <c r="E51" s="32">
        <f t="shared" si="3"/>
        <v>1000</v>
      </c>
      <c r="F51" s="32">
        <f t="shared" si="4"/>
        <v>0</v>
      </c>
      <c r="G51" s="32">
        <f t="shared" si="5"/>
        <v>0</v>
      </c>
      <c r="H51" s="32">
        <f t="shared" si="6"/>
        <v>0</v>
      </c>
      <c r="I51" s="32">
        <f t="shared" si="7"/>
        <v>0</v>
      </c>
      <c r="J51" s="32">
        <f t="shared" si="8"/>
        <v>0</v>
      </c>
      <c r="K51" s="32">
        <f t="shared" si="9"/>
        <v>10000</v>
      </c>
      <c r="L51" s="32" t="s">
        <v>104</v>
      </c>
      <c r="M51" s="32"/>
    </row>
    <row r="52" spans="1:13" s="19" customFormat="1" ht="15">
      <c r="A52" s="32">
        <f t="shared" si="10"/>
        <v>11</v>
      </c>
      <c r="B52" s="32">
        <f t="shared" si="0"/>
        <v>1000</v>
      </c>
      <c r="C52" s="32">
        <f t="shared" si="1"/>
        <v>3000</v>
      </c>
      <c r="D52" s="39">
        <f t="shared" si="2"/>
        <v>5000</v>
      </c>
      <c r="E52" s="32">
        <f t="shared" si="3"/>
        <v>1000</v>
      </c>
      <c r="F52" s="32">
        <f t="shared" si="4"/>
        <v>0</v>
      </c>
      <c r="G52" s="32">
        <f t="shared" si="5"/>
        <v>0</v>
      </c>
      <c r="H52" s="32">
        <f t="shared" si="6"/>
        <v>0</v>
      </c>
      <c r="I52" s="32">
        <f t="shared" si="7"/>
        <v>0</v>
      </c>
      <c r="J52" s="32">
        <f t="shared" si="8"/>
        <v>0</v>
      </c>
      <c r="K52" s="32">
        <f t="shared" si="9"/>
        <v>10000</v>
      </c>
      <c r="L52" s="32" t="s">
        <v>105</v>
      </c>
      <c r="M52" s="32"/>
    </row>
    <row r="53" spans="1:13" s="19" customFormat="1" ht="15">
      <c r="A53" s="32">
        <f t="shared" si="10"/>
        <v>12</v>
      </c>
      <c r="B53" s="32">
        <f t="shared" si="0"/>
        <v>1000</v>
      </c>
      <c r="C53" s="32">
        <f t="shared" si="1"/>
        <v>3000</v>
      </c>
      <c r="D53" s="39">
        <f t="shared" si="2"/>
        <v>5000</v>
      </c>
      <c r="E53" s="32">
        <f t="shared" si="3"/>
        <v>1000</v>
      </c>
      <c r="F53" s="32">
        <f t="shared" si="4"/>
        <v>0</v>
      </c>
      <c r="G53" s="32">
        <f t="shared" si="5"/>
        <v>0</v>
      </c>
      <c r="H53" s="32">
        <f t="shared" si="6"/>
        <v>0</v>
      </c>
      <c r="I53" s="32">
        <f t="shared" si="7"/>
        <v>0</v>
      </c>
      <c r="J53" s="32">
        <f t="shared" si="8"/>
        <v>0</v>
      </c>
      <c r="K53" s="32">
        <f t="shared" si="9"/>
        <v>10000</v>
      </c>
      <c r="L53" s="32" t="s">
        <v>106</v>
      </c>
      <c r="M53" s="32"/>
    </row>
    <row r="54" spans="1:13" s="19" customFormat="1" ht="15">
      <c r="A54" s="32">
        <f t="shared" si="10"/>
        <v>13</v>
      </c>
      <c r="B54" s="32">
        <f t="shared" si="0"/>
        <v>0</v>
      </c>
      <c r="C54" s="32">
        <f t="shared" si="1"/>
        <v>3000</v>
      </c>
      <c r="D54" s="39">
        <f t="shared" si="2"/>
        <v>5000</v>
      </c>
      <c r="E54" s="32">
        <f t="shared" si="3"/>
        <v>1000</v>
      </c>
      <c r="F54" s="32">
        <f t="shared" si="4"/>
        <v>0</v>
      </c>
      <c r="G54" s="32">
        <f t="shared" si="5"/>
        <v>0</v>
      </c>
      <c r="H54" s="32">
        <f t="shared" si="6"/>
        <v>0</v>
      </c>
      <c r="I54" s="32">
        <f t="shared" si="7"/>
        <v>0</v>
      </c>
      <c r="J54" s="32">
        <f t="shared" si="8"/>
        <v>0</v>
      </c>
      <c r="K54" s="32">
        <f t="shared" si="9"/>
        <v>9000</v>
      </c>
      <c r="L54" s="32" t="s">
        <v>99</v>
      </c>
      <c r="M54" s="116">
        <f>SUM(K42:K53)</f>
        <v>120000</v>
      </c>
    </row>
    <row r="55" spans="1:13" s="19" customFormat="1" ht="15">
      <c r="A55" s="32">
        <f t="shared" si="10"/>
        <v>14</v>
      </c>
      <c r="B55" s="32">
        <f t="shared" si="0"/>
        <v>0</v>
      </c>
      <c r="C55" s="32">
        <f t="shared" si="1"/>
        <v>3000</v>
      </c>
      <c r="D55" s="39">
        <f t="shared" si="2"/>
        <v>5000</v>
      </c>
      <c r="E55" s="32">
        <f t="shared" si="3"/>
        <v>1000</v>
      </c>
      <c r="F55" s="32">
        <f t="shared" si="4"/>
        <v>0</v>
      </c>
      <c r="G55" s="32">
        <f t="shared" si="5"/>
        <v>0</v>
      </c>
      <c r="H55" s="32">
        <f t="shared" si="6"/>
        <v>0</v>
      </c>
      <c r="I55" s="32">
        <f t="shared" si="7"/>
        <v>0</v>
      </c>
      <c r="J55" s="32">
        <f t="shared" si="8"/>
        <v>0</v>
      </c>
      <c r="K55" s="32">
        <f t="shared" si="9"/>
        <v>9000</v>
      </c>
      <c r="L55" s="32" t="s">
        <v>100</v>
      </c>
      <c r="M55" s="116"/>
    </row>
    <row r="56" spans="1:13" s="19" customFormat="1" ht="15">
      <c r="A56" s="32">
        <f t="shared" si="10"/>
        <v>15</v>
      </c>
      <c r="B56" s="32">
        <f t="shared" si="0"/>
        <v>0</v>
      </c>
      <c r="C56" s="32">
        <f t="shared" si="1"/>
        <v>3000</v>
      </c>
      <c r="D56" s="39">
        <f t="shared" si="2"/>
        <v>5000</v>
      </c>
      <c r="E56" s="32">
        <f t="shared" si="3"/>
        <v>1000</v>
      </c>
      <c r="F56" s="32">
        <f t="shared" si="4"/>
        <v>0</v>
      </c>
      <c r="G56" s="32">
        <f t="shared" si="5"/>
        <v>0</v>
      </c>
      <c r="H56" s="32">
        <f t="shared" si="6"/>
        <v>0</v>
      </c>
      <c r="I56" s="32">
        <f t="shared" si="7"/>
        <v>0</v>
      </c>
      <c r="J56" s="32">
        <f t="shared" si="8"/>
        <v>0</v>
      </c>
      <c r="K56" s="32">
        <f t="shared" si="9"/>
        <v>9000</v>
      </c>
      <c r="L56" s="32" t="s">
        <v>101</v>
      </c>
      <c r="M56" s="116"/>
    </row>
    <row r="57" spans="1:13" s="19" customFormat="1" ht="15">
      <c r="A57" s="32">
        <f t="shared" si="10"/>
        <v>16</v>
      </c>
      <c r="B57" s="32">
        <f t="shared" si="0"/>
        <v>0</v>
      </c>
      <c r="C57" s="32">
        <f t="shared" si="1"/>
        <v>3000</v>
      </c>
      <c r="D57" s="39">
        <f t="shared" si="2"/>
        <v>5000</v>
      </c>
      <c r="E57" s="32">
        <f t="shared" si="3"/>
        <v>1000</v>
      </c>
      <c r="F57" s="32">
        <f t="shared" si="4"/>
        <v>0</v>
      </c>
      <c r="G57" s="32">
        <f t="shared" si="5"/>
        <v>0</v>
      </c>
      <c r="H57" s="32">
        <f t="shared" si="6"/>
        <v>0</v>
      </c>
      <c r="I57" s="32">
        <f t="shared" si="7"/>
        <v>0</v>
      </c>
      <c r="J57" s="32">
        <f t="shared" si="8"/>
        <v>0</v>
      </c>
      <c r="K57" s="32">
        <f t="shared" si="9"/>
        <v>9000</v>
      </c>
      <c r="L57" s="32" t="s">
        <v>102</v>
      </c>
      <c r="M57" s="116"/>
    </row>
    <row r="58" spans="1:13" s="19" customFormat="1" ht="15">
      <c r="A58" s="32">
        <f t="shared" si="10"/>
        <v>17</v>
      </c>
      <c r="B58" s="32">
        <f t="shared" si="0"/>
        <v>0</v>
      </c>
      <c r="C58" s="32">
        <f t="shared" si="1"/>
        <v>3000</v>
      </c>
      <c r="D58" s="39">
        <f t="shared" si="2"/>
        <v>5000</v>
      </c>
      <c r="E58" s="32">
        <f t="shared" si="3"/>
        <v>1000</v>
      </c>
      <c r="F58" s="32">
        <f t="shared" si="4"/>
        <v>0</v>
      </c>
      <c r="G58" s="32">
        <f t="shared" si="5"/>
        <v>0</v>
      </c>
      <c r="H58" s="32">
        <f t="shared" si="6"/>
        <v>0</v>
      </c>
      <c r="I58" s="32">
        <f t="shared" si="7"/>
        <v>0</v>
      </c>
      <c r="J58" s="32">
        <f t="shared" si="8"/>
        <v>0</v>
      </c>
      <c r="K58" s="32">
        <f t="shared" si="9"/>
        <v>9000</v>
      </c>
      <c r="L58" s="32" t="s">
        <v>101</v>
      </c>
      <c r="M58" s="116"/>
    </row>
    <row r="59" spans="1:13" s="19" customFormat="1" ht="15">
      <c r="A59" s="32">
        <f t="shared" si="10"/>
        <v>18</v>
      </c>
      <c r="B59" s="32">
        <f t="shared" si="0"/>
        <v>0</v>
      </c>
      <c r="C59" s="32">
        <f t="shared" si="1"/>
        <v>3000</v>
      </c>
      <c r="D59" s="39">
        <f t="shared" si="2"/>
        <v>5000</v>
      </c>
      <c r="E59" s="32">
        <f t="shared" si="3"/>
        <v>1000</v>
      </c>
      <c r="F59" s="32">
        <f t="shared" si="4"/>
        <v>0</v>
      </c>
      <c r="G59" s="32">
        <f t="shared" si="5"/>
        <v>0</v>
      </c>
      <c r="H59" s="32">
        <f t="shared" si="6"/>
        <v>0</v>
      </c>
      <c r="I59" s="32">
        <f t="shared" si="7"/>
        <v>0</v>
      </c>
      <c r="J59" s="32">
        <f t="shared" si="8"/>
        <v>0</v>
      </c>
      <c r="K59" s="32">
        <f t="shared" si="9"/>
        <v>9000</v>
      </c>
      <c r="L59" s="32" t="s">
        <v>99</v>
      </c>
      <c r="M59" s="116"/>
    </row>
    <row r="60" spans="1:13" s="19" customFormat="1" ht="15">
      <c r="A60" s="32">
        <f t="shared" si="10"/>
        <v>19</v>
      </c>
      <c r="B60" s="32">
        <f t="shared" si="0"/>
        <v>0</v>
      </c>
      <c r="C60" s="32">
        <f t="shared" si="1"/>
        <v>3000</v>
      </c>
      <c r="D60" s="39">
        <f t="shared" si="2"/>
        <v>5000</v>
      </c>
      <c r="E60" s="32">
        <f t="shared" si="3"/>
        <v>1000</v>
      </c>
      <c r="F60" s="32">
        <f t="shared" si="4"/>
        <v>0</v>
      </c>
      <c r="G60" s="32">
        <f t="shared" si="5"/>
        <v>0</v>
      </c>
      <c r="H60" s="32">
        <f t="shared" si="6"/>
        <v>0</v>
      </c>
      <c r="I60" s="32">
        <f t="shared" si="7"/>
        <v>0</v>
      </c>
      <c r="J60" s="32">
        <f t="shared" si="8"/>
        <v>0</v>
      </c>
      <c r="K60" s="32">
        <f t="shared" si="9"/>
        <v>9000</v>
      </c>
      <c r="L60" s="32" t="s">
        <v>99</v>
      </c>
      <c r="M60" s="116"/>
    </row>
    <row r="61" spans="1:13" s="19" customFormat="1" ht="15">
      <c r="A61" s="32">
        <f t="shared" si="10"/>
        <v>20</v>
      </c>
      <c r="B61" s="32">
        <f t="shared" si="0"/>
        <v>0</v>
      </c>
      <c r="C61" s="32">
        <f t="shared" si="1"/>
        <v>3000</v>
      </c>
      <c r="D61" s="39">
        <f t="shared" si="2"/>
        <v>5000</v>
      </c>
      <c r="E61" s="32">
        <f t="shared" si="3"/>
        <v>1000</v>
      </c>
      <c r="F61" s="32">
        <f t="shared" si="4"/>
        <v>0</v>
      </c>
      <c r="G61" s="32">
        <f t="shared" si="5"/>
        <v>0</v>
      </c>
      <c r="H61" s="32">
        <f t="shared" si="6"/>
        <v>0</v>
      </c>
      <c r="I61" s="32">
        <f t="shared" si="7"/>
        <v>0</v>
      </c>
      <c r="J61" s="32">
        <f t="shared" si="8"/>
        <v>0</v>
      </c>
      <c r="K61" s="32">
        <f t="shared" si="9"/>
        <v>9000</v>
      </c>
      <c r="L61" s="32" t="s">
        <v>102</v>
      </c>
      <c r="M61" s="116"/>
    </row>
    <row r="62" spans="1:13" s="19" customFormat="1" ht="15">
      <c r="A62" s="32">
        <f t="shared" si="10"/>
        <v>21</v>
      </c>
      <c r="B62" s="32">
        <f t="shared" si="0"/>
        <v>0</v>
      </c>
      <c r="C62" s="32">
        <f t="shared" si="1"/>
        <v>3000</v>
      </c>
      <c r="D62" s="39">
        <f t="shared" si="2"/>
        <v>5000</v>
      </c>
      <c r="E62" s="32">
        <f t="shared" si="3"/>
        <v>1000</v>
      </c>
      <c r="F62" s="32">
        <f t="shared" si="4"/>
        <v>0</v>
      </c>
      <c r="G62" s="32">
        <f t="shared" si="5"/>
        <v>0</v>
      </c>
      <c r="H62" s="32">
        <f t="shared" si="6"/>
        <v>0</v>
      </c>
      <c r="I62" s="32">
        <f t="shared" si="7"/>
        <v>0</v>
      </c>
      <c r="J62" s="32">
        <f t="shared" si="8"/>
        <v>0</v>
      </c>
      <c r="K62" s="32">
        <f t="shared" si="9"/>
        <v>9000</v>
      </c>
      <c r="L62" s="32" t="s">
        <v>103</v>
      </c>
      <c r="M62" s="116"/>
    </row>
    <row r="63" spans="1:13" s="19" customFormat="1" ht="15">
      <c r="A63" s="32">
        <f t="shared" si="10"/>
        <v>22</v>
      </c>
      <c r="B63" s="32">
        <f t="shared" si="0"/>
        <v>0</v>
      </c>
      <c r="C63" s="32">
        <f t="shared" si="1"/>
        <v>3000</v>
      </c>
      <c r="D63" s="39">
        <f t="shared" si="2"/>
        <v>5000</v>
      </c>
      <c r="E63" s="32">
        <f t="shared" si="3"/>
        <v>1000</v>
      </c>
      <c r="F63" s="32">
        <f t="shared" si="4"/>
        <v>0</v>
      </c>
      <c r="G63" s="32">
        <f t="shared" si="5"/>
        <v>0</v>
      </c>
      <c r="H63" s="32">
        <f t="shared" si="6"/>
        <v>0</v>
      </c>
      <c r="I63" s="32">
        <f t="shared" si="7"/>
        <v>0</v>
      </c>
      <c r="J63" s="32">
        <f t="shared" si="8"/>
        <v>0</v>
      </c>
      <c r="K63" s="32">
        <f t="shared" si="9"/>
        <v>9000</v>
      </c>
      <c r="L63" s="32" t="s">
        <v>104</v>
      </c>
      <c r="M63" s="116"/>
    </row>
    <row r="64" spans="1:13" s="19" customFormat="1" ht="15">
      <c r="A64" s="32">
        <f t="shared" si="10"/>
        <v>23</v>
      </c>
      <c r="B64" s="32">
        <f t="shared" si="0"/>
        <v>0</v>
      </c>
      <c r="C64" s="32">
        <f t="shared" si="1"/>
        <v>3000</v>
      </c>
      <c r="D64" s="39">
        <f t="shared" si="2"/>
        <v>5000</v>
      </c>
      <c r="E64" s="32">
        <f t="shared" si="3"/>
        <v>1000</v>
      </c>
      <c r="F64" s="32">
        <f t="shared" si="4"/>
        <v>0</v>
      </c>
      <c r="G64" s="32">
        <f t="shared" si="5"/>
        <v>0</v>
      </c>
      <c r="H64" s="32">
        <f t="shared" si="6"/>
        <v>0</v>
      </c>
      <c r="I64" s="32">
        <f t="shared" si="7"/>
        <v>0</v>
      </c>
      <c r="J64" s="32">
        <f t="shared" si="8"/>
        <v>0</v>
      </c>
      <c r="K64" s="32">
        <f t="shared" si="9"/>
        <v>9000</v>
      </c>
      <c r="L64" s="32" t="s">
        <v>105</v>
      </c>
      <c r="M64" s="116"/>
    </row>
    <row r="65" spans="1:13" s="19" customFormat="1" ht="15">
      <c r="A65" s="32">
        <f t="shared" si="10"/>
        <v>24</v>
      </c>
      <c r="B65" s="32">
        <f t="shared" si="0"/>
        <v>0</v>
      </c>
      <c r="C65" s="32">
        <f t="shared" si="1"/>
        <v>3000</v>
      </c>
      <c r="D65" s="39">
        <f t="shared" si="2"/>
        <v>5000</v>
      </c>
      <c r="E65" s="32">
        <f t="shared" si="3"/>
        <v>1000</v>
      </c>
      <c r="F65" s="32">
        <f t="shared" si="4"/>
        <v>0</v>
      </c>
      <c r="G65" s="32">
        <f t="shared" si="5"/>
        <v>0</v>
      </c>
      <c r="H65" s="32">
        <f t="shared" si="6"/>
        <v>0</v>
      </c>
      <c r="I65" s="32">
        <f t="shared" si="7"/>
        <v>0</v>
      </c>
      <c r="J65" s="32">
        <f t="shared" si="8"/>
        <v>0</v>
      </c>
      <c r="K65" s="32">
        <f t="shared" si="9"/>
        <v>9000</v>
      </c>
      <c r="L65" s="32" t="s">
        <v>106</v>
      </c>
      <c r="M65" s="116">
        <f>SUM(K54:K65)</f>
        <v>108000</v>
      </c>
    </row>
    <row r="66" spans="1:13" s="19" customFormat="1" ht="15">
      <c r="A66" s="32">
        <f t="shared" si="10"/>
        <v>25</v>
      </c>
      <c r="B66" s="32">
        <f t="shared" si="0"/>
        <v>0</v>
      </c>
      <c r="C66" s="32">
        <f t="shared" si="1"/>
        <v>0</v>
      </c>
      <c r="D66" s="39">
        <f t="shared" si="2"/>
        <v>5000</v>
      </c>
      <c r="E66" s="32">
        <f t="shared" si="3"/>
        <v>1000</v>
      </c>
      <c r="F66" s="32">
        <f t="shared" si="4"/>
        <v>0</v>
      </c>
      <c r="G66" s="32">
        <f t="shared" si="5"/>
        <v>0</v>
      </c>
      <c r="H66" s="32">
        <f t="shared" si="6"/>
        <v>0</v>
      </c>
      <c r="I66" s="32">
        <f t="shared" si="7"/>
        <v>0</v>
      </c>
      <c r="J66" s="32">
        <f t="shared" si="8"/>
        <v>0</v>
      </c>
      <c r="K66" s="32">
        <f t="shared" si="9"/>
        <v>6000</v>
      </c>
      <c r="L66" s="32" t="s">
        <v>99</v>
      </c>
      <c r="M66" s="116"/>
    </row>
    <row r="67" spans="1:13" s="19" customFormat="1" ht="15">
      <c r="A67" s="32">
        <f t="shared" si="10"/>
        <v>26</v>
      </c>
      <c r="B67" s="32">
        <f t="shared" si="0"/>
        <v>0</v>
      </c>
      <c r="C67" s="32">
        <f t="shared" si="1"/>
        <v>0</v>
      </c>
      <c r="D67" s="39">
        <f t="shared" si="2"/>
        <v>5000</v>
      </c>
      <c r="E67" s="32">
        <f t="shared" si="3"/>
        <v>1000</v>
      </c>
      <c r="F67" s="32">
        <f t="shared" si="4"/>
        <v>0</v>
      </c>
      <c r="G67" s="32">
        <f t="shared" si="5"/>
        <v>0</v>
      </c>
      <c r="H67" s="32">
        <f t="shared" si="6"/>
        <v>0</v>
      </c>
      <c r="I67" s="32">
        <f t="shared" si="7"/>
        <v>0</v>
      </c>
      <c r="J67" s="32">
        <f t="shared" si="8"/>
        <v>0</v>
      </c>
      <c r="K67" s="32">
        <f t="shared" si="9"/>
        <v>6000</v>
      </c>
      <c r="L67" s="32" t="s">
        <v>100</v>
      </c>
      <c r="M67" s="116"/>
    </row>
    <row r="68" spans="1:13" s="19" customFormat="1" ht="15">
      <c r="A68" s="32">
        <f t="shared" si="10"/>
        <v>27</v>
      </c>
      <c r="B68" s="32">
        <f t="shared" si="0"/>
        <v>0</v>
      </c>
      <c r="C68" s="32">
        <f t="shared" si="1"/>
        <v>0</v>
      </c>
      <c r="D68" s="39">
        <f t="shared" si="2"/>
        <v>5000</v>
      </c>
      <c r="E68" s="32">
        <f t="shared" si="3"/>
        <v>1000</v>
      </c>
      <c r="F68" s="32">
        <f t="shared" si="4"/>
        <v>0</v>
      </c>
      <c r="G68" s="32">
        <f t="shared" si="5"/>
        <v>0</v>
      </c>
      <c r="H68" s="32">
        <f t="shared" si="6"/>
        <v>0</v>
      </c>
      <c r="I68" s="32">
        <f t="shared" si="7"/>
        <v>0</v>
      </c>
      <c r="J68" s="32">
        <f t="shared" si="8"/>
        <v>0</v>
      </c>
      <c r="K68" s="32">
        <f t="shared" si="9"/>
        <v>6000</v>
      </c>
      <c r="L68" s="32" t="s">
        <v>101</v>
      </c>
      <c r="M68" s="116"/>
    </row>
    <row r="69" spans="1:13" s="19" customFormat="1" ht="15">
      <c r="A69" s="32">
        <f t="shared" si="10"/>
        <v>28</v>
      </c>
      <c r="B69" s="32">
        <f t="shared" si="0"/>
        <v>0</v>
      </c>
      <c r="C69" s="32">
        <f t="shared" si="1"/>
        <v>0</v>
      </c>
      <c r="D69" s="39">
        <f t="shared" si="2"/>
        <v>5000</v>
      </c>
      <c r="E69" s="32">
        <f t="shared" si="3"/>
        <v>1000</v>
      </c>
      <c r="F69" s="32">
        <f t="shared" si="4"/>
        <v>0</v>
      </c>
      <c r="G69" s="32">
        <f t="shared" si="5"/>
        <v>0</v>
      </c>
      <c r="H69" s="32">
        <f t="shared" si="6"/>
        <v>0</v>
      </c>
      <c r="I69" s="32">
        <f t="shared" si="7"/>
        <v>0</v>
      </c>
      <c r="J69" s="32">
        <f t="shared" si="8"/>
        <v>0</v>
      </c>
      <c r="K69" s="32">
        <f t="shared" si="9"/>
        <v>6000</v>
      </c>
      <c r="L69" s="32" t="s">
        <v>102</v>
      </c>
      <c r="M69" s="116"/>
    </row>
    <row r="70" spans="1:13" s="19" customFormat="1" ht="15">
      <c r="A70" s="32">
        <f t="shared" si="10"/>
        <v>29</v>
      </c>
      <c r="B70" s="32">
        <f t="shared" si="0"/>
        <v>0</v>
      </c>
      <c r="C70" s="32">
        <f t="shared" si="1"/>
        <v>0</v>
      </c>
      <c r="D70" s="39">
        <f t="shared" si="2"/>
        <v>5000</v>
      </c>
      <c r="E70" s="32">
        <f t="shared" si="3"/>
        <v>1000</v>
      </c>
      <c r="F70" s="32">
        <f t="shared" si="4"/>
        <v>0</v>
      </c>
      <c r="G70" s="32">
        <f t="shared" si="5"/>
        <v>0</v>
      </c>
      <c r="H70" s="32">
        <f t="shared" si="6"/>
        <v>0</v>
      </c>
      <c r="I70" s="32">
        <f t="shared" si="7"/>
        <v>0</v>
      </c>
      <c r="J70" s="32">
        <f t="shared" si="8"/>
        <v>0</v>
      </c>
      <c r="K70" s="32">
        <f t="shared" si="9"/>
        <v>6000</v>
      </c>
      <c r="L70" s="32" t="s">
        <v>101</v>
      </c>
      <c r="M70" s="116"/>
    </row>
    <row r="71" spans="1:13" s="19" customFormat="1" ht="15">
      <c r="A71" s="32">
        <f t="shared" si="10"/>
        <v>30</v>
      </c>
      <c r="B71" s="32">
        <f t="shared" si="0"/>
        <v>0</v>
      </c>
      <c r="C71" s="32">
        <f t="shared" si="1"/>
        <v>0</v>
      </c>
      <c r="D71" s="39">
        <f t="shared" si="2"/>
        <v>5000</v>
      </c>
      <c r="E71" s="32">
        <f t="shared" si="3"/>
        <v>1000</v>
      </c>
      <c r="F71" s="32">
        <f t="shared" si="4"/>
        <v>0</v>
      </c>
      <c r="G71" s="32">
        <f t="shared" si="5"/>
        <v>0</v>
      </c>
      <c r="H71" s="32">
        <f t="shared" si="6"/>
        <v>0</v>
      </c>
      <c r="I71" s="32">
        <f t="shared" si="7"/>
        <v>0</v>
      </c>
      <c r="J71" s="32">
        <f t="shared" si="8"/>
        <v>0</v>
      </c>
      <c r="K71" s="32">
        <f t="shared" si="9"/>
        <v>6000</v>
      </c>
      <c r="L71" s="32" t="s">
        <v>99</v>
      </c>
      <c r="M71" s="116"/>
    </row>
    <row r="72" spans="1:13" s="19" customFormat="1" ht="15">
      <c r="A72" s="32">
        <f t="shared" si="10"/>
        <v>31</v>
      </c>
      <c r="B72" s="32">
        <f t="shared" si="0"/>
        <v>0</v>
      </c>
      <c r="C72" s="32">
        <f t="shared" si="1"/>
        <v>0</v>
      </c>
      <c r="D72" s="39">
        <f t="shared" si="2"/>
        <v>5000</v>
      </c>
      <c r="E72" s="32">
        <f t="shared" si="3"/>
        <v>1000</v>
      </c>
      <c r="F72" s="32">
        <f t="shared" si="4"/>
        <v>0</v>
      </c>
      <c r="G72" s="32">
        <f t="shared" si="5"/>
        <v>0</v>
      </c>
      <c r="H72" s="32">
        <f t="shared" si="6"/>
        <v>0</v>
      </c>
      <c r="I72" s="32">
        <f t="shared" si="7"/>
        <v>0</v>
      </c>
      <c r="J72" s="32">
        <f t="shared" si="8"/>
        <v>0</v>
      </c>
      <c r="K72" s="32">
        <f t="shared" si="9"/>
        <v>6000</v>
      </c>
      <c r="L72" s="32" t="s">
        <v>99</v>
      </c>
      <c r="M72" s="116"/>
    </row>
    <row r="73" spans="1:13" s="19" customFormat="1" ht="15">
      <c r="A73" s="32">
        <f t="shared" si="10"/>
        <v>32</v>
      </c>
      <c r="B73" s="32">
        <f t="shared" si="0"/>
        <v>0</v>
      </c>
      <c r="C73" s="32">
        <f t="shared" si="1"/>
        <v>0</v>
      </c>
      <c r="D73" s="39">
        <f t="shared" si="2"/>
        <v>5000</v>
      </c>
      <c r="E73" s="32">
        <f t="shared" si="3"/>
        <v>1000</v>
      </c>
      <c r="F73" s="32">
        <f t="shared" si="4"/>
        <v>0</v>
      </c>
      <c r="G73" s="32">
        <f t="shared" si="5"/>
        <v>0</v>
      </c>
      <c r="H73" s="32">
        <f t="shared" si="6"/>
        <v>0</v>
      </c>
      <c r="I73" s="32">
        <f t="shared" si="7"/>
        <v>0</v>
      </c>
      <c r="J73" s="32">
        <f t="shared" si="8"/>
        <v>0</v>
      </c>
      <c r="K73" s="32">
        <f t="shared" si="9"/>
        <v>6000</v>
      </c>
      <c r="L73" s="32" t="s">
        <v>102</v>
      </c>
      <c r="M73" s="116"/>
    </row>
    <row r="74" spans="1:13" s="19" customFormat="1" ht="15">
      <c r="A74" s="32">
        <f t="shared" si="10"/>
        <v>33</v>
      </c>
      <c r="B74" s="32">
        <f t="shared" si="0"/>
        <v>0</v>
      </c>
      <c r="C74" s="32">
        <f t="shared" si="1"/>
        <v>0</v>
      </c>
      <c r="D74" s="39">
        <f t="shared" si="2"/>
        <v>5000</v>
      </c>
      <c r="E74" s="32">
        <f t="shared" si="3"/>
        <v>1000</v>
      </c>
      <c r="F74" s="32">
        <f t="shared" si="4"/>
        <v>0</v>
      </c>
      <c r="G74" s="32">
        <f t="shared" si="5"/>
        <v>0</v>
      </c>
      <c r="H74" s="32">
        <f t="shared" si="6"/>
        <v>0</v>
      </c>
      <c r="I74" s="32">
        <f t="shared" si="7"/>
        <v>0</v>
      </c>
      <c r="J74" s="32">
        <f t="shared" si="8"/>
        <v>0</v>
      </c>
      <c r="K74" s="32">
        <f t="shared" si="9"/>
        <v>6000</v>
      </c>
      <c r="L74" s="32" t="s">
        <v>103</v>
      </c>
      <c r="M74" s="116"/>
    </row>
    <row r="75" spans="1:13" s="19" customFormat="1" ht="15">
      <c r="A75" s="32">
        <f t="shared" si="10"/>
        <v>34</v>
      </c>
      <c r="B75" s="32">
        <f t="shared" si="0"/>
        <v>0</v>
      </c>
      <c r="C75" s="32">
        <f t="shared" si="1"/>
        <v>0</v>
      </c>
      <c r="D75" s="39">
        <f t="shared" si="2"/>
        <v>5000</v>
      </c>
      <c r="E75" s="32">
        <f t="shared" si="3"/>
        <v>1000</v>
      </c>
      <c r="F75" s="32">
        <f t="shared" si="4"/>
        <v>0</v>
      </c>
      <c r="G75" s="32">
        <f t="shared" si="5"/>
        <v>0</v>
      </c>
      <c r="H75" s="32">
        <f t="shared" si="6"/>
        <v>0</v>
      </c>
      <c r="I75" s="32">
        <f t="shared" si="7"/>
        <v>0</v>
      </c>
      <c r="J75" s="32">
        <f t="shared" si="8"/>
        <v>0</v>
      </c>
      <c r="K75" s="32">
        <f t="shared" si="9"/>
        <v>6000</v>
      </c>
      <c r="L75" s="32" t="s">
        <v>104</v>
      </c>
      <c r="M75" s="116"/>
    </row>
    <row r="76" spans="1:13" s="19" customFormat="1" ht="15">
      <c r="A76" s="32">
        <f t="shared" si="10"/>
        <v>35</v>
      </c>
      <c r="B76" s="32">
        <f t="shared" si="0"/>
        <v>0</v>
      </c>
      <c r="C76" s="32">
        <f t="shared" si="1"/>
        <v>0</v>
      </c>
      <c r="D76" s="39">
        <f t="shared" si="2"/>
        <v>5000</v>
      </c>
      <c r="E76" s="32">
        <f t="shared" si="3"/>
        <v>1000</v>
      </c>
      <c r="F76" s="32">
        <f t="shared" si="4"/>
        <v>0</v>
      </c>
      <c r="G76" s="32">
        <f t="shared" si="5"/>
        <v>0</v>
      </c>
      <c r="H76" s="32">
        <f t="shared" si="6"/>
        <v>0</v>
      </c>
      <c r="I76" s="32">
        <f t="shared" si="7"/>
        <v>0</v>
      </c>
      <c r="J76" s="32">
        <f t="shared" si="8"/>
        <v>0</v>
      </c>
      <c r="K76" s="32">
        <f t="shared" si="9"/>
        <v>6000</v>
      </c>
      <c r="L76" s="32" t="s">
        <v>105</v>
      </c>
      <c r="M76" s="116"/>
    </row>
    <row r="77" spans="1:13" s="19" customFormat="1" ht="15">
      <c r="A77" s="32">
        <f t="shared" si="10"/>
        <v>36</v>
      </c>
      <c r="B77" s="32">
        <f t="shared" si="0"/>
        <v>0</v>
      </c>
      <c r="C77" s="32">
        <f t="shared" si="1"/>
        <v>0</v>
      </c>
      <c r="D77" s="39">
        <f t="shared" si="2"/>
        <v>5000</v>
      </c>
      <c r="E77" s="32">
        <f t="shared" si="3"/>
        <v>1000</v>
      </c>
      <c r="F77" s="32">
        <f t="shared" si="4"/>
        <v>0</v>
      </c>
      <c r="G77" s="32">
        <f t="shared" si="5"/>
        <v>0</v>
      </c>
      <c r="H77" s="32">
        <f t="shared" si="6"/>
        <v>0</v>
      </c>
      <c r="I77" s="32">
        <f t="shared" si="7"/>
        <v>0</v>
      </c>
      <c r="J77" s="32">
        <f t="shared" si="8"/>
        <v>0</v>
      </c>
      <c r="K77" s="32">
        <f t="shared" si="9"/>
        <v>6000</v>
      </c>
      <c r="L77" s="32" t="s">
        <v>106</v>
      </c>
      <c r="M77" s="116">
        <f>SUM(K66:K77)</f>
        <v>72000</v>
      </c>
    </row>
    <row r="78" spans="1:13" ht="15">
      <c r="A78" s="32"/>
      <c r="B78" s="32"/>
      <c r="C78" s="32"/>
      <c r="D78" s="39"/>
      <c r="E78" s="32"/>
      <c r="F78" s="32"/>
      <c r="G78" s="32"/>
      <c r="H78" s="32"/>
      <c r="I78" s="32"/>
      <c r="J78" s="32"/>
      <c r="K78" s="32"/>
      <c r="L78" s="32"/>
      <c r="M78" s="32"/>
    </row>
    <row r="79" spans="1:13" ht="15">
      <c r="A79" s="116" t="s">
        <v>110</v>
      </c>
      <c r="B79" s="32">
        <f t="shared" ref="B79:J79" si="11">SUM(B42:B53)</f>
        <v>12000</v>
      </c>
      <c r="C79" s="32">
        <f t="shared" si="11"/>
        <v>36000</v>
      </c>
      <c r="D79" s="32">
        <f t="shared" si="11"/>
        <v>60000</v>
      </c>
      <c r="E79" s="32">
        <f>SUM(E42:E53)</f>
        <v>12000</v>
      </c>
      <c r="F79" s="32">
        <f t="shared" si="11"/>
        <v>0</v>
      </c>
      <c r="G79" s="32">
        <f t="shared" si="11"/>
        <v>0</v>
      </c>
      <c r="H79" s="32">
        <f t="shared" si="11"/>
        <v>0</v>
      </c>
      <c r="I79" s="32">
        <f t="shared" si="11"/>
        <v>0</v>
      </c>
      <c r="J79" s="32">
        <f t="shared" si="11"/>
        <v>0</v>
      </c>
      <c r="K79" s="32"/>
      <c r="L79" s="32"/>
      <c r="M79" s="32"/>
    </row>
    <row r="80" spans="1:13" ht="15">
      <c r="A80" s="116" t="s">
        <v>111</v>
      </c>
      <c r="B80" s="32">
        <f t="shared" ref="B80:J80" si="12">SUM(B54:B65)</f>
        <v>0</v>
      </c>
      <c r="C80" s="32">
        <f t="shared" si="12"/>
        <v>36000</v>
      </c>
      <c r="D80" s="32">
        <f>SUM(D54:D65)</f>
        <v>60000</v>
      </c>
      <c r="E80" s="32">
        <f t="shared" si="12"/>
        <v>12000</v>
      </c>
      <c r="F80" s="32">
        <f t="shared" si="12"/>
        <v>0</v>
      </c>
      <c r="G80" s="32">
        <f t="shared" si="12"/>
        <v>0</v>
      </c>
      <c r="H80" s="32">
        <f t="shared" si="12"/>
        <v>0</v>
      </c>
      <c r="I80" s="32">
        <f t="shared" si="12"/>
        <v>0</v>
      </c>
      <c r="J80" s="32">
        <f t="shared" si="12"/>
        <v>0</v>
      </c>
      <c r="K80" s="32"/>
      <c r="L80" s="32"/>
      <c r="M80" s="32"/>
    </row>
    <row r="81" spans="1:13" ht="15">
      <c r="A81" s="116" t="s">
        <v>112</v>
      </c>
      <c r="B81" s="32">
        <f t="shared" ref="B81:J81" si="13">SUM(B66:B77)</f>
        <v>0</v>
      </c>
      <c r="C81" s="32">
        <f t="shared" si="13"/>
        <v>0</v>
      </c>
      <c r="D81" s="32">
        <f t="shared" si="13"/>
        <v>60000</v>
      </c>
      <c r="E81" s="32">
        <f t="shared" si="13"/>
        <v>12000</v>
      </c>
      <c r="F81" s="32">
        <f t="shared" si="13"/>
        <v>0</v>
      </c>
      <c r="G81" s="32">
        <f t="shared" si="13"/>
        <v>0</v>
      </c>
      <c r="H81" s="32">
        <f t="shared" si="13"/>
        <v>0</v>
      </c>
      <c r="I81" s="32">
        <f t="shared" si="13"/>
        <v>0</v>
      </c>
      <c r="J81" s="32">
        <f t="shared" si="13"/>
        <v>0</v>
      </c>
      <c r="K81" s="32"/>
      <c r="L81" s="32"/>
      <c r="M81" s="32"/>
    </row>
    <row r="82" spans="1:13" ht="15">
      <c r="A82" s="32"/>
      <c r="B82" s="32"/>
      <c r="C82" s="39"/>
      <c r="D82" s="32"/>
      <c r="E82" s="32"/>
      <c r="F82" s="32"/>
      <c r="G82" s="32"/>
      <c r="H82" s="32"/>
      <c r="I82" s="32"/>
      <c r="J82" s="32"/>
      <c r="K82" s="32"/>
      <c r="L82" s="32"/>
    </row>
    <row r="83" spans="1:13">
      <c r="A83" s="54"/>
      <c r="B83" s="54"/>
      <c r="C83" s="117"/>
      <c r="D83" s="54"/>
      <c r="E83" s="54"/>
      <c r="F83" s="54"/>
      <c r="G83" s="54"/>
      <c r="H83" s="54"/>
      <c r="I83" s="54"/>
      <c r="J83" s="54"/>
      <c r="K83" s="54"/>
      <c r="L83" s="54"/>
    </row>
  </sheetData>
  <sheetProtection selectLockedCells="1"/>
  <mergeCells count="15">
    <mergeCell ref="A37:F37"/>
    <mergeCell ref="A31:D31"/>
    <mergeCell ref="A32:D32"/>
    <mergeCell ref="A33:D33"/>
    <mergeCell ref="A1:D1"/>
    <mergeCell ref="A25:D25"/>
    <mergeCell ref="A26:D26"/>
    <mergeCell ref="A4:D4"/>
    <mergeCell ref="A2:D2"/>
    <mergeCell ref="A3:D3"/>
    <mergeCell ref="A27:D27"/>
    <mergeCell ref="A28:D28"/>
    <mergeCell ref="A29:D29"/>
    <mergeCell ref="A30:D30"/>
    <mergeCell ref="A36:F36"/>
  </mergeCells>
  <phoneticPr fontId="0" type="noConversion"/>
  <printOptions horizontalCentered="1"/>
  <pageMargins left="0.5" right="0.5" top="0.5" bottom="0.5" header="0.5" footer="0.5"/>
  <pageSetup firstPageNumber="0" orientation="portrait" horizontalDpi="4294967293" verticalDpi="300"/>
  <headerFooter alignWithMargins="0">
    <oddFooter>&amp;CConfidential</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J37"/>
  <sheetViews>
    <sheetView tabSelected="1" zoomScale="110" zoomScaleNormal="110" zoomScaleSheetLayoutView="130" workbookViewId="0">
      <selection activeCell="B8" sqref="B8"/>
    </sheetView>
  </sheetViews>
  <sheetFormatPr defaultRowHeight="12.75"/>
  <cols>
    <col min="1" max="1" width="47.140625" style="93" customWidth="1"/>
    <col min="2" max="2" width="20.42578125" style="92" customWidth="1"/>
    <col min="3" max="5" width="14.28515625" style="92" bestFit="1" customWidth="1"/>
    <col min="6" max="256" width="11.42578125" style="93" customWidth="1"/>
    <col min="257" max="16384" width="9.140625" style="93"/>
  </cols>
  <sheetData>
    <row r="1" spans="1:10" ht="53.25" customHeight="1">
      <c r="A1" s="253"/>
      <c r="B1" s="253"/>
      <c r="C1" s="253"/>
      <c r="D1" s="253"/>
      <c r="E1" s="253"/>
    </row>
    <row r="2" spans="1:10" s="96" customFormat="1" ht="26.25">
      <c r="A2" s="245" t="str">
        <f>Name_of_Business</f>
        <v>Law Office of Parag L. Amin, P.C.</v>
      </c>
      <c r="B2" s="245"/>
      <c r="C2" s="245"/>
      <c r="D2" s="245"/>
      <c r="E2" s="245"/>
      <c r="F2" s="124"/>
      <c r="G2" s="95"/>
      <c r="H2" s="95"/>
      <c r="J2" s="97"/>
    </row>
    <row r="3" spans="1:10" s="96" customFormat="1" ht="15.75">
      <c r="A3" s="246" t="str">
        <f>DBA_Business_Name</f>
        <v>Law PLA</v>
      </c>
      <c r="B3" s="246"/>
      <c r="C3" s="246"/>
      <c r="D3" s="246"/>
      <c r="E3" s="267"/>
      <c r="F3" s="124"/>
      <c r="G3" s="95"/>
      <c r="H3" s="95"/>
      <c r="J3" s="97"/>
    </row>
    <row r="4" spans="1:10" s="96" customFormat="1" ht="21">
      <c r="A4" s="247" t="s">
        <v>196</v>
      </c>
      <c r="B4" s="247"/>
      <c r="C4" s="247"/>
      <c r="D4" s="266"/>
      <c r="E4" s="266"/>
      <c r="F4" s="124"/>
    </row>
    <row r="5" spans="1:10" s="126" customFormat="1" ht="63">
      <c r="A5" s="122" t="s">
        <v>39</v>
      </c>
      <c r="B5" s="122" t="s">
        <v>58</v>
      </c>
      <c r="C5" s="122" t="s">
        <v>87</v>
      </c>
      <c r="D5" s="122" t="s">
        <v>134</v>
      </c>
      <c r="E5" s="123" t="s">
        <v>118</v>
      </c>
      <c r="F5" s="125"/>
    </row>
    <row r="6" spans="1:10" s="96" customFormat="1" ht="15">
      <c r="A6" s="127" t="s">
        <v>207</v>
      </c>
      <c r="B6" s="128">
        <v>1</v>
      </c>
      <c r="C6" s="129">
        <v>4800</v>
      </c>
      <c r="D6" s="130">
        <v>1600</v>
      </c>
      <c r="E6" s="129">
        <f>C6-D6</f>
        <v>3200</v>
      </c>
      <c r="F6" s="124"/>
    </row>
    <row r="7" spans="1:10" s="96" customFormat="1" ht="15">
      <c r="A7" s="127" t="s">
        <v>208</v>
      </c>
      <c r="B7" s="128">
        <v>1</v>
      </c>
      <c r="C7" s="129">
        <v>8500</v>
      </c>
      <c r="D7" s="130">
        <v>6000</v>
      </c>
      <c r="E7" s="129">
        <f t="shared" ref="E7:E21" si="0">C7-D7</f>
        <v>2500</v>
      </c>
      <c r="F7" s="124"/>
    </row>
    <row r="8" spans="1:10" s="96" customFormat="1" ht="15">
      <c r="A8" s="127" t="s">
        <v>167</v>
      </c>
      <c r="B8" s="128">
        <v>3</v>
      </c>
      <c r="C8" s="129">
        <v>1000</v>
      </c>
      <c r="D8" s="130">
        <v>500</v>
      </c>
      <c r="E8" s="129">
        <f t="shared" si="0"/>
        <v>500</v>
      </c>
      <c r="F8" s="124"/>
    </row>
    <row r="9" spans="1:10" s="96" customFormat="1" ht="15">
      <c r="A9" s="127" t="s">
        <v>168</v>
      </c>
      <c r="B9" s="128">
        <v>4</v>
      </c>
      <c r="C9" s="129">
        <v>1250</v>
      </c>
      <c r="D9" s="130">
        <v>750</v>
      </c>
      <c r="E9" s="129">
        <f t="shared" si="0"/>
        <v>500</v>
      </c>
      <c r="F9" s="124"/>
    </row>
    <row r="10" spans="1:10" s="96" customFormat="1" ht="15">
      <c r="A10" s="127" t="s">
        <v>169</v>
      </c>
      <c r="B10" s="128">
        <v>5</v>
      </c>
      <c r="C10" s="129">
        <v>1500</v>
      </c>
      <c r="D10" s="130">
        <v>750</v>
      </c>
      <c r="E10" s="129">
        <f t="shared" si="0"/>
        <v>750</v>
      </c>
      <c r="F10" s="124"/>
    </row>
    <row r="11" spans="1:10" s="96" customFormat="1" ht="15">
      <c r="A11" s="127" t="s">
        <v>170</v>
      </c>
      <c r="B11" s="128">
        <v>6</v>
      </c>
      <c r="C11" s="129">
        <v>2000</v>
      </c>
      <c r="D11" s="130">
        <v>1000</v>
      </c>
      <c r="E11" s="129">
        <f t="shared" si="0"/>
        <v>1000</v>
      </c>
      <c r="F11" s="124"/>
    </row>
    <row r="12" spans="1:10" s="96" customFormat="1" ht="15">
      <c r="A12" s="127" t="s">
        <v>171</v>
      </c>
      <c r="B12" s="128">
        <v>7</v>
      </c>
      <c r="C12" s="129">
        <v>2500</v>
      </c>
      <c r="D12" s="130">
        <v>1500</v>
      </c>
      <c r="E12" s="129">
        <f t="shared" si="0"/>
        <v>1000</v>
      </c>
      <c r="F12" s="124"/>
    </row>
    <row r="13" spans="1:10" s="96" customFormat="1" ht="15">
      <c r="A13" s="127" t="s">
        <v>172</v>
      </c>
      <c r="B13" s="128">
        <v>8</v>
      </c>
      <c r="C13" s="129">
        <v>3000</v>
      </c>
      <c r="D13" s="130">
        <v>1500</v>
      </c>
      <c r="E13" s="129">
        <f t="shared" si="0"/>
        <v>1500</v>
      </c>
      <c r="F13" s="124"/>
    </row>
    <row r="14" spans="1:10" s="96" customFormat="1" ht="15">
      <c r="A14" s="127" t="s">
        <v>173</v>
      </c>
      <c r="B14" s="128">
        <v>9</v>
      </c>
      <c r="C14" s="129">
        <v>3000</v>
      </c>
      <c r="D14" s="130">
        <v>1500</v>
      </c>
      <c r="E14" s="129">
        <f t="shared" si="0"/>
        <v>1500</v>
      </c>
      <c r="F14" s="124"/>
    </row>
    <row r="15" spans="1:10" s="96" customFormat="1" ht="15">
      <c r="A15" s="127" t="s">
        <v>174</v>
      </c>
      <c r="B15" s="128">
        <v>10</v>
      </c>
      <c r="C15" s="129">
        <v>3000</v>
      </c>
      <c r="D15" s="130">
        <v>1500</v>
      </c>
      <c r="E15" s="129">
        <f t="shared" si="0"/>
        <v>1500</v>
      </c>
      <c r="F15" s="124"/>
    </row>
    <row r="16" spans="1:10" s="96" customFormat="1" ht="15">
      <c r="A16" s="127" t="s">
        <v>175</v>
      </c>
      <c r="B16" s="128"/>
      <c r="C16" s="129"/>
      <c r="D16" s="130"/>
      <c r="E16" s="129">
        <f t="shared" si="0"/>
        <v>0</v>
      </c>
      <c r="F16" s="124"/>
    </row>
    <row r="17" spans="1:6" s="96" customFormat="1" ht="15">
      <c r="A17" s="127" t="s">
        <v>184</v>
      </c>
      <c r="B17" s="128"/>
      <c r="C17" s="129"/>
      <c r="D17" s="130"/>
      <c r="E17" s="129">
        <f t="shared" si="0"/>
        <v>0</v>
      </c>
      <c r="F17" s="124"/>
    </row>
    <row r="18" spans="1:6" s="96" customFormat="1" ht="15">
      <c r="A18" s="127" t="s">
        <v>185</v>
      </c>
      <c r="B18" s="128"/>
      <c r="C18" s="129"/>
      <c r="D18" s="130"/>
      <c r="E18" s="129">
        <f t="shared" si="0"/>
        <v>0</v>
      </c>
      <c r="F18" s="124"/>
    </row>
    <row r="19" spans="1:6" s="96" customFormat="1" ht="15">
      <c r="A19" s="127" t="s">
        <v>186</v>
      </c>
      <c r="B19" s="128"/>
      <c r="C19" s="129"/>
      <c r="D19" s="130"/>
      <c r="E19" s="129">
        <f t="shared" si="0"/>
        <v>0</v>
      </c>
      <c r="F19" s="124"/>
    </row>
    <row r="20" spans="1:6" s="96" customFormat="1" ht="15">
      <c r="A20" s="127" t="s">
        <v>187</v>
      </c>
      <c r="B20" s="128"/>
      <c r="C20" s="129"/>
      <c r="D20" s="130"/>
      <c r="E20" s="129">
        <f t="shared" si="0"/>
        <v>0</v>
      </c>
      <c r="F20" s="124"/>
    </row>
    <row r="21" spans="1:6" s="96" customFormat="1" ht="15">
      <c r="A21" s="127" t="s">
        <v>188</v>
      </c>
      <c r="B21" s="128"/>
      <c r="C21" s="129"/>
      <c r="D21" s="130"/>
      <c r="E21" s="129">
        <f t="shared" si="0"/>
        <v>0</v>
      </c>
      <c r="F21" s="124"/>
    </row>
    <row r="22" spans="1:6" s="96" customFormat="1" ht="15">
      <c r="A22" s="131"/>
      <c r="B22" s="132"/>
      <c r="C22" s="133"/>
      <c r="D22" s="133"/>
      <c r="E22" s="134"/>
      <c r="F22" s="124"/>
    </row>
    <row r="23" spans="1:6" s="96" customFormat="1" ht="15">
      <c r="A23" s="268" t="s">
        <v>75</v>
      </c>
      <c r="B23" s="268"/>
      <c r="C23" s="268"/>
      <c r="D23" s="268"/>
      <c r="E23" s="268"/>
      <c r="F23" s="124"/>
    </row>
    <row r="24" spans="1:6" s="96" customFormat="1" ht="15">
      <c r="A24" s="83"/>
      <c r="B24" s="130"/>
      <c r="C24" s="130"/>
      <c r="D24" s="130"/>
      <c r="E24" s="130"/>
      <c r="F24" s="124"/>
    </row>
    <row r="25" spans="1:6" s="96" customFormat="1" ht="15">
      <c r="A25" s="83"/>
      <c r="B25" s="130"/>
      <c r="C25" s="130"/>
      <c r="D25" s="130"/>
      <c r="E25" s="130"/>
      <c r="F25" s="124"/>
    </row>
    <row r="26" spans="1:6" s="96" customFormat="1" ht="15">
      <c r="A26" s="130"/>
      <c r="B26" s="130"/>
      <c r="C26" s="130"/>
      <c r="D26" s="130"/>
      <c r="E26" s="130"/>
      <c r="F26" s="124"/>
    </row>
    <row r="27" spans="1:6" s="96" customFormat="1" ht="15">
      <c r="A27" s="131" t="s">
        <v>15</v>
      </c>
      <c r="B27" s="132"/>
      <c r="C27" s="133"/>
      <c r="D27" s="132"/>
      <c r="E27" s="132"/>
      <c r="F27" s="124"/>
    </row>
    <row r="28" spans="1:6" s="96" customFormat="1" ht="15">
      <c r="A28" s="45" t="s">
        <v>9</v>
      </c>
      <c r="B28" s="135"/>
      <c r="C28" s="136"/>
      <c r="D28" s="136"/>
      <c r="E28" s="137"/>
      <c r="F28" s="124"/>
    </row>
    <row r="29" spans="1:6" s="96" customFormat="1" ht="15" customHeight="1">
      <c r="A29" s="265" t="s">
        <v>200</v>
      </c>
      <c r="B29" s="265"/>
      <c r="C29" s="265"/>
      <c r="D29" s="265"/>
      <c r="E29" s="265"/>
      <c r="F29" s="124"/>
    </row>
    <row r="30" spans="1:6" s="96" customFormat="1" ht="15" customHeight="1">
      <c r="A30" s="265"/>
      <c r="B30" s="265"/>
      <c r="C30" s="265"/>
      <c r="D30" s="265"/>
      <c r="E30" s="265"/>
      <c r="F30" s="124"/>
    </row>
    <row r="31" spans="1:6" s="96" customFormat="1" ht="15" customHeight="1">
      <c r="A31" s="265"/>
      <c r="B31" s="265"/>
      <c r="C31" s="265"/>
      <c r="D31" s="265"/>
      <c r="E31" s="265"/>
      <c r="F31" s="124"/>
    </row>
    <row r="32" spans="1:6" s="96" customFormat="1" ht="15" customHeight="1">
      <c r="A32" s="265"/>
      <c r="B32" s="265"/>
      <c r="C32" s="265"/>
      <c r="D32" s="265"/>
      <c r="E32" s="265"/>
      <c r="F32" s="124"/>
    </row>
    <row r="33" spans="1:6" s="96" customFormat="1" ht="15" customHeight="1">
      <c r="A33" s="265"/>
      <c r="B33" s="265"/>
      <c r="C33" s="265"/>
      <c r="D33" s="265"/>
      <c r="E33" s="265"/>
      <c r="F33" s="124"/>
    </row>
    <row r="34" spans="1:6" s="96" customFormat="1" ht="15" customHeight="1">
      <c r="A34" s="265"/>
      <c r="B34" s="265"/>
      <c r="C34" s="265"/>
      <c r="D34" s="265"/>
      <c r="E34" s="265"/>
      <c r="F34" s="124"/>
    </row>
    <row r="35" spans="1:6" s="96" customFormat="1" ht="15" customHeight="1">
      <c r="A35" s="265"/>
      <c r="B35" s="265"/>
      <c r="C35" s="265"/>
      <c r="D35" s="265"/>
      <c r="E35" s="265"/>
      <c r="F35" s="124"/>
    </row>
    <row r="36" spans="1:6" s="96" customFormat="1" ht="15" customHeight="1">
      <c r="A36" s="265"/>
      <c r="B36" s="265"/>
      <c r="C36" s="265"/>
      <c r="D36" s="265"/>
      <c r="E36" s="265"/>
      <c r="F36" s="124"/>
    </row>
    <row r="37" spans="1:6" s="96" customFormat="1">
      <c r="B37" s="138"/>
      <c r="C37" s="138"/>
      <c r="D37" s="92"/>
      <c r="E37" s="92"/>
    </row>
  </sheetData>
  <sheetProtection selectLockedCells="1"/>
  <mergeCells count="6">
    <mergeCell ref="A29:E36"/>
    <mergeCell ref="A4:E4"/>
    <mergeCell ref="A2:E2"/>
    <mergeCell ref="A3:E3"/>
    <mergeCell ref="A1:E1"/>
    <mergeCell ref="A23:E23"/>
  </mergeCells>
  <phoneticPr fontId="0" type="noConversion"/>
  <printOptions horizontalCentered="1"/>
  <pageMargins left="0.5" right="0.5" top="0.5" bottom="0.5" header="0.5" footer="0.5"/>
  <pageSetup firstPageNumber="0" orientation="portrait" horizontalDpi="525" verticalDpi="525"/>
  <headerFooter alignWithMargins="0">
    <oddFooter>&amp;CConfidential</oddFooter>
  </headerFooter>
  <ignoredErrors>
    <ignoredError sqref="E6 E7:E21" unlockedFormula="1"/>
  </ignoredError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IU60"/>
  <sheetViews>
    <sheetView zoomScale="75" zoomScaleNormal="100" workbookViewId="0">
      <selection activeCell="A19" sqref="A19:E19"/>
    </sheetView>
  </sheetViews>
  <sheetFormatPr defaultRowHeight="12.75"/>
  <cols>
    <col min="1" max="1" width="32.7109375" style="12" customWidth="1"/>
    <col min="2" max="2" width="14.140625" style="12" customWidth="1"/>
    <col min="3" max="3" width="1.7109375" style="12" customWidth="1"/>
    <col min="4" max="4" width="11.7109375" style="12" customWidth="1"/>
    <col min="5" max="5" width="13.85546875" style="12" customWidth="1"/>
    <col min="6" max="6" width="13" style="12" customWidth="1"/>
    <col min="7" max="7" width="1.85546875" style="12" customWidth="1"/>
    <col min="8" max="8" width="9.85546875" style="12" customWidth="1"/>
    <col min="9" max="9" width="13.140625" style="12" customWidth="1"/>
    <col min="10" max="256" width="11.42578125" style="12" customWidth="1"/>
    <col min="257" max="16384" width="9.140625" style="12"/>
  </cols>
  <sheetData>
    <row r="1" spans="1:255" s="2" customFormat="1" ht="18">
      <c r="A1" s="269" t="str">
        <f>Name_of_Business</f>
        <v>Law Office of Parag L. Amin, P.C.</v>
      </c>
      <c r="B1" s="269"/>
      <c r="C1" s="269"/>
      <c r="D1" s="269"/>
      <c r="E1" s="269"/>
      <c r="F1" s="269"/>
      <c r="G1" s="269"/>
      <c r="H1" s="269"/>
      <c r="I1" s="269"/>
      <c r="J1" s="1"/>
      <c r="L1" s="3"/>
    </row>
    <row r="2" spans="1:255" s="2" customFormat="1">
      <c r="A2" s="270" t="str">
        <f>DBA_Business_Name</f>
        <v>Law PLA</v>
      </c>
      <c r="B2" s="270"/>
      <c r="C2" s="270"/>
      <c r="D2" s="270"/>
      <c r="E2" s="270"/>
      <c r="F2" s="270"/>
      <c r="G2" s="270"/>
      <c r="H2" s="270"/>
      <c r="I2" s="270"/>
      <c r="J2" s="1"/>
      <c r="L2" s="3"/>
    </row>
    <row r="3" spans="1:255" s="2" customFormat="1">
      <c r="A3" s="270" t="s">
        <v>89</v>
      </c>
      <c r="B3" s="270"/>
      <c r="C3" s="270"/>
      <c r="D3" s="270"/>
      <c r="E3" s="270"/>
      <c r="F3" s="270"/>
      <c r="G3" s="270"/>
      <c r="H3" s="270"/>
      <c r="I3" s="270"/>
      <c r="J3" s="1"/>
      <c r="L3" s="3"/>
    </row>
    <row r="4" spans="1:255" s="4" customFormat="1">
      <c r="B4" s="7"/>
      <c r="C4" s="15"/>
      <c r="D4" s="5"/>
    </row>
    <row r="5" spans="1:255" s="4" customFormat="1" ht="15">
      <c r="A5" s="273" t="s">
        <v>59</v>
      </c>
      <c r="B5" s="273"/>
      <c r="C5" s="273"/>
      <c r="D5" s="273"/>
      <c r="E5" s="273"/>
      <c r="F5" s="273"/>
      <c r="G5" s="273"/>
      <c r="H5" s="273"/>
      <c r="I5" s="273"/>
    </row>
    <row r="6" spans="1:255" s="4" customFormat="1">
      <c r="A6" s="16"/>
      <c r="B6" s="7"/>
      <c r="C6" s="15"/>
      <c r="D6" s="5"/>
      <c r="F6" s="18"/>
      <c r="H6" s="5"/>
      <c r="I6" s="18"/>
    </row>
    <row r="7" spans="1:255" s="4" customFormat="1" ht="83.25" customHeight="1">
      <c r="A7" s="17" t="s">
        <v>39</v>
      </c>
      <c r="B7" s="21" t="s">
        <v>58</v>
      </c>
      <c r="C7" s="22"/>
      <c r="D7" s="17" t="s">
        <v>87</v>
      </c>
      <c r="E7" s="21" t="s">
        <v>60</v>
      </c>
      <c r="F7" s="21" t="s">
        <v>61</v>
      </c>
      <c r="G7" s="22"/>
      <c r="H7" s="17" t="s">
        <v>88</v>
      </c>
      <c r="I7" s="21" t="s">
        <v>62</v>
      </c>
      <c r="J7" s="18"/>
      <c r="K7" s="18"/>
      <c r="L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row>
    <row r="8" spans="1:255" s="4" customFormat="1">
      <c r="A8" s="20"/>
      <c r="B8" s="26"/>
      <c r="D8" s="28"/>
      <c r="E8" s="29"/>
      <c r="F8" s="14" t="str">
        <f t="shared" ref="F8:F20" si="0">IF(D8="","",D8*$E8)</f>
        <v/>
      </c>
      <c r="H8" s="28"/>
      <c r="I8" s="14" t="str">
        <f t="shared" ref="I8:I20" si="1">IF(H8="","",H8*$E8)</f>
        <v/>
      </c>
      <c r="K8" s="6"/>
    </row>
    <row r="9" spans="1:255" s="4" customFormat="1">
      <c r="A9" s="20"/>
      <c r="B9" s="26"/>
      <c r="D9" s="28"/>
      <c r="E9" s="29"/>
      <c r="F9" s="14" t="str">
        <f t="shared" si="0"/>
        <v/>
      </c>
      <c r="H9" s="28"/>
      <c r="I9" s="14" t="str">
        <f t="shared" si="1"/>
        <v/>
      </c>
    </row>
    <row r="10" spans="1:255" s="4" customFormat="1">
      <c r="A10" s="20"/>
      <c r="B10" s="26"/>
      <c r="D10" s="28"/>
      <c r="E10" s="29"/>
      <c r="F10" s="14" t="str">
        <f t="shared" si="0"/>
        <v/>
      </c>
      <c r="H10" s="28"/>
      <c r="I10" s="14" t="str">
        <f t="shared" si="1"/>
        <v/>
      </c>
    </row>
    <row r="11" spans="1:255" s="4" customFormat="1">
      <c r="A11" s="20"/>
      <c r="B11" s="26"/>
      <c r="D11" s="28"/>
      <c r="E11" s="29"/>
      <c r="F11" s="14" t="str">
        <f t="shared" si="0"/>
        <v/>
      </c>
      <c r="H11" s="28"/>
      <c r="I11" s="14" t="str">
        <f t="shared" si="1"/>
        <v/>
      </c>
    </row>
    <row r="12" spans="1:255" s="4" customFormat="1">
      <c r="A12" s="20"/>
      <c r="B12" s="26"/>
      <c r="D12" s="28"/>
      <c r="E12" s="29"/>
      <c r="F12" s="14" t="str">
        <f t="shared" si="0"/>
        <v/>
      </c>
      <c r="H12" s="28"/>
      <c r="I12" s="14" t="str">
        <f t="shared" si="1"/>
        <v/>
      </c>
    </row>
    <row r="13" spans="1:255" s="4" customFormat="1">
      <c r="A13" s="20"/>
      <c r="B13" s="26"/>
      <c r="D13" s="28"/>
      <c r="E13" s="29"/>
      <c r="F13" s="14" t="str">
        <f t="shared" si="0"/>
        <v/>
      </c>
      <c r="H13" s="28"/>
      <c r="I13" s="14" t="str">
        <f t="shared" si="1"/>
        <v/>
      </c>
    </row>
    <row r="14" spans="1:255" s="4" customFormat="1">
      <c r="A14" s="27"/>
      <c r="B14" s="26"/>
      <c r="C14" s="8"/>
      <c r="D14" s="28"/>
      <c r="E14" s="30"/>
      <c r="F14" s="14" t="str">
        <f t="shared" si="0"/>
        <v/>
      </c>
      <c r="G14" s="8"/>
      <c r="H14" s="28"/>
      <c r="I14" s="14" t="str">
        <f t="shared" si="1"/>
        <v/>
      </c>
    </row>
    <row r="15" spans="1:255" s="4" customFormat="1">
      <c r="A15" s="20"/>
      <c r="B15" s="26"/>
      <c r="D15" s="28"/>
      <c r="E15" s="29"/>
      <c r="F15" s="14" t="str">
        <f t="shared" si="0"/>
        <v/>
      </c>
      <c r="H15" s="28"/>
      <c r="I15" s="14" t="str">
        <f t="shared" si="1"/>
        <v/>
      </c>
    </row>
    <row r="16" spans="1:255" s="4" customFormat="1">
      <c r="A16" s="20"/>
      <c r="B16" s="26"/>
      <c r="D16" s="28"/>
      <c r="E16" s="29"/>
      <c r="F16" s="14" t="str">
        <f t="shared" si="0"/>
        <v/>
      </c>
      <c r="H16" s="28"/>
      <c r="I16" s="14" t="str">
        <f t="shared" si="1"/>
        <v/>
      </c>
    </row>
    <row r="17" spans="1:9" s="4" customFormat="1">
      <c r="A17" s="20"/>
      <c r="B17" s="26"/>
      <c r="D17" s="28"/>
      <c r="E17" s="29"/>
      <c r="F17" s="14" t="str">
        <f t="shared" si="0"/>
        <v/>
      </c>
      <c r="H17" s="28"/>
      <c r="I17" s="14" t="str">
        <f t="shared" si="1"/>
        <v/>
      </c>
    </row>
    <row r="18" spans="1:9" s="4" customFormat="1">
      <c r="A18" s="20"/>
      <c r="B18" s="26"/>
      <c r="D18" s="28"/>
      <c r="E18" s="29"/>
      <c r="F18" s="14" t="str">
        <f t="shared" si="0"/>
        <v/>
      </c>
      <c r="H18" s="28"/>
      <c r="I18" s="14" t="str">
        <f t="shared" si="1"/>
        <v/>
      </c>
    </row>
    <row r="19" spans="1:9" s="4" customFormat="1">
      <c r="A19" s="20"/>
      <c r="B19" s="26"/>
      <c r="D19" s="28"/>
      <c r="E19" s="29"/>
      <c r="F19" s="14" t="str">
        <f t="shared" si="0"/>
        <v/>
      </c>
      <c r="H19" s="28"/>
      <c r="I19" s="14" t="str">
        <f t="shared" si="1"/>
        <v/>
      </c>
    </row>
    <row r="20" spans="1:9" s="4" customFormat="1">
      <c r="A20" s="20"/>
      <c r="B20" s="26"/>
      <c r="D20" s="28"/>
      <c r="E20" s="31"/>
      <c r="F20" s="14" t="str">
        <f t="shared" si="0"/>
        <v/>
      </c>
      <c r="H20" s="28"/>
      <c r="I20" s="14" t="str">
        <f t="shared" si="1"/>
        <v/>
      </c>
    </row>
    <row r="21" spans="1:9" s="4" customFormat="1">
      <c r="A21" s="23" t="s">
        <v>16</v>
      </c>
      <c r="B21" s="24"/>
      <c r="D21" s="25">
        <f>ROUND(IF(SUM(D8:D20)=0,0,AVERAGE(D8:D20)),0)</f>
        <v>0</v>
      </c>
      <c r="F21" s="25">
        <f>ROUND(IF(SUM(F8:F20)=0,0,SUM(F8:F20)/SUM(E8:E20)),0)</f>
        <v>0</v>
      </c>
      <c r="H21" s="25">
        <f>ROUND(IF(SUM(H8:H20)=0,0,AVERAGE(H8:H20)),0)</f>
        <v>0</v>
      </c>
      <c r="I21" s="25">
        <f>ROUND(IF(SUM(I8:I20)=0,0,SUM(I8:I20)/SUM(E8:E20)),0)</f>
        <v>0</v>
      </c>
    </row>
    <row r="22" spans="1:9" s="4" customFormat="1">
      <c r="D22" s="5"/>
    </row>
    <row r="23" spans="1:9" s="4" customFormat="1">
      <c r="A23" s="11" t="s">
        <v>76</v>
      </c>
      <c r="D23" s="5"/>
    </row>
    <row r="24" spans="1:9" s="4" customFormat="1">
      <c r="A24" s="271"/>
      <c r="B24" s="272"/>
      <c r="C24" s="272"/>
      <c r="D24" s="272"/>
      <c r="E24" s="272"/>
      <c r="F24" s="272"/>
      <c r="G24" s="272"/>
      <c r="H24" s="272"/>
      <c r="I24" s="13"/>
    </row>
    <row r="25" spans="1:9" s="4" customFormat="1">
      <c r="A25" s="271"/>
      <c r="B25" s="272"/>
      <c r="C25" s="272"/>
      <c r="D25" s="272"/>
      <c r="E25" s="272"/>
      <c r="F25" s="272"/>
      <c r="G25" s="272"/>
      <c r="H25" s="272"/>
      <c r="I25" s="13"/>
    </row>
    <row r="26" spans="1:9" s="4" customFormat="1">
      <c r="A26" s="271"/>
      <c r="B26" s="272"/>
      <c r="C26" s="272"/>
      <c r="D26" s="272"/>
      <c r="E26" s="272"/>
      <c r="F26" s="272"/>
      <c r="G26" s="272"/>
      <c r="H26" s="272"/>
      <c r="I26" s="13"/>
    </row>
    <row r="27" spans="1:9" s="4" customFormat="1">
      <c r="A27" s="271"/>
      <c r="B27" s="272"/>
      <c r="C27" s="272"/>
      <c r="D27" s="272"/>
      <c r="E27" s="272"/>
      <c r="F27" s="272"/>
      <c r="G27" s="272"/>
      <c r="H27" s="272"/>
      <c r="I27" s="13"/>
    </row>
    <row r="28" spans="1:9" s="4" customFormat="1">
      <c r="A28" s="271"/>
      <c r="B28" s="272"/>
      <c r="C28" s="272"/>
      <c r="D28" s="272"/>
      <c r="E28" s="272"/>
      <c r="F28" s="272"/>
      <c r="G28" s="272"/>
      <c r="H28" s="272"/>
      <c r="I28" s="13"/>
    </row>
    <row r="29" spans="1:9" s="4" customFormat="1">
      <c r="A29" s="271"/>
      <c r="B29" s="272"/>
      <c r="C29" s="272"/>
      <c r="D29" s="272"/>
      <c r="E29" s="272"/>
      <c r="F29" s="272"/>
      <c r="G29" s="272"/>
      <c r="H29" s="272"/>
      <c r="I29" s="13"/>
    </row>
    <row r="30" spans="1:9" s="4" customFormat="1">
      <c r="A30" s="271"/>
      <c r="B30" s="272"/>
      <c r="C30" s="272"/>
      <c r="D30" s="272"/>
      <c r="E30" s="272"/>
      <c r="F30" s="272"/>
      <c r="G30" s="272"/>
      <c r="H30" s="272"/>
      <c r="I30" s="13"/>
    </row>
    <row r="31" spans="1:9" s="4" customFormat="1">
      <c r="A31" s="271"/>
      <c r="B31" s="272"/>
      <c r="C31" s="272"/>
      <c r="D31" s="272"/>
      <c r="E31" s="272"/>
      <c r="F31" s="272"/>
      <c r="G31" s="272"/>
      <c r="H31" s="272"/>
      <c r="I31" s="13"/>
    </row>
    <row r="32" spans="1:9" s="4" customFormat="1">
      <c r="A32" s="271"/>
      <c r="B32" s="272"/>
      <c r="C32" s="272"/>
      <c r="D32" s="272"/>
      <c r="E32" s="272"/>
      <c r="F32" s="272"/>
      <c r="G32" s="272"/>
      <c r="H32" s="272"/>
      <c r="I32" s="13"/>
    </row>
    <row r="33" spans="1:9" s="4" customFormat="1">
      <c r="A33" s="271"/>
      <c r="B33" s="272"/>
      <c r="C33" s="272"/>
      <c r="D33" s="272"/>
      <c r="E33" s="272"/>
      <c r="F33" s="272"/>
      <c r="G33" s="272"/>
      <c r="H33" s="272"/>
      <c r="I33" s="13"/>
    </row>
    <row r="34" spans="1:9" s="4" customFormat="1">
      <c r="A34" s="10" t="s">
        <v>17</v>
      </c>
      <c r="D34" s="5"/>
    </row>
    <row r="35" spans="1:9" s="4" customFormat="1">
      <c r="A35" s="9" t="s">
        <v>18</v>
      </c>
      <c r="D35" s="5"/>
    </row>
    <row r="36" spans="1:9" s="4" customFormat="1">
      <c r="A36" s="4" t="s">
        <v>19</v>
      </c>
      <c r="D36" s="5"/>
    </row>
    <row r="37" spans="1:9" s="4" customFormat="1">
      <c r="A37" s="4" t="s">
        <v>20</v>
      </c>
      <c r="D37" s="5"/>
    </row>
    <row r="38" spans="1:9" s="4" customFormat="1">
      <c r="A38" s="4" t="s">
        <v>21</v>
      </c>
      <c r="D38" s="5"/>
    </row>
    <row r="39" spans="1:9" s="4" customFormat="1">
      <c r="A39" s="4" t="s">
        <v>22</v>
      </c>
      <c r="D39" s="5"/>
    </row>
    <row r="40" spans="1:9" s="4" customFormat="1">
      <c r="A40" s="4" t="s">
        <v>23</v>
      </c>
      <c r="D40" s="5"/>
    </row>
    <row r="41" spans="1:9" s="4" customFormat="1">
      <c r="A41" s="4" t="s">
        <v>24</v>
      </c>
      <c r="D41" s="5"/>
    </row>
    <row r="42" spans="1:9" s="4" customFormat="1">
      <c r="D42" s="5"/>
    </row>
    <row r="43" spans="1:9" s="4" customFormat="1">
      <c r="A43" s="4" t="s">
        <v>25</v>
      </c>
      <c r="D43" s="5"/>
    </row>
    <row r="44" spans="1:9" s="4" customFormat="1">
      <c r="A44" s="4" t="s">
        <v>26</v>
      </c>
      <c r="D44" s="5"/>
    </row>
    <row r="45" spans="1:9" s="4" customFormat="1">
      <c r="A45" s="4" t="s">
        <v>27</v>
      </c>
      <c r="D45" s="5"/>
    </row>
    <row r="46" spans="1:9" s="4" customFormat="1">
      <c r="A46" s="4" t="s">
        <v>28</v>
      </c>
      <c r="D46" s="5"/>
    </row>
    <row r="47" spans="1:9" s="4" customFormat="1">
      <c r="D47" s="5"/>
    </row>
    <row r="48" spans="1:9" s="4" customFormat="1">
      <c r="A48" s="4" t="s">
        <v>29</v>
      </c>
      <c r="D48" s="5"/>
    </row>
    <row r="49" spans="1:4" s="4" customFormat="1">
      <c r="A49" s="4" t="s">
        <v>30</v>
      </c>
      <c r="D49" s="5"/>
    </row>
    <row r="50" spans="1:4" s="4" customFormat="1">
      <c r="D50" s="5"/>
    </row>
    <row r="51" spans="1:4" s="4" customFormat="1">
      <c r="A51" s="4" t="s">
        <v>31</v>
      </c>
      <c r="D51" s="5"/>
    </row>
    <row r="52" spans="1:4" s="4" customFormat="1">
      <c r="A52" s="4" t="s">
        <v>32</v>
      </c>
      <c r="D52" s="5"/>
    </row>
    <row r="53" spans="1:4" s="4" customFormat="1">
      <c r="A53" s="4" t="s">
        <v>33</v>
      </c>
      <c r="D53" s="5"/>
    </row>
    <row r="54" spans="1:4" s="4" customFormat="1"/>
    <row r="55" spans="1:4" s="4" customFormat="1">
      <c r="A55" s="4" t="s">
        <v>34</v>
      </c>
    </row>
    <row r="56" spans="1:4" s="4" customFormat="1">
      <c r="A56" s="4" t="s">
        <v>35</v>
      </c>
    </row>
    <row r="57" spans="1:4" s="4" customFormat="1"/>
    <row r="58" spans="1:4" s="4" customFormat="1">
      <c r="A58" s="9" t="s">
        <v>36</v>
      </c>
    </row>
    <row r="59" spans="1:4" s="4" customFormat="1">
      <c r="A59" s="4" t="s">
        <v>37</v>
      </c>
    </row>
    <row r="60" spans="1:4" s="4" customFormat="1">
      <c r="A60" s="4" t="s">
        <v>38</v>
      </c>
    </row>
  </sheetData>
  <sheetProtection sheet="1" objects="1" scenarios="1"/>
  <mergeCells count="14">
    <mergeCell ref="A1:I1"/>
    <mergeCell ref="A2:I2"/>
    <mergeCell ref="A3:I3"/>
    <mergeCell ref="A32:H32"/>
    <mergeCell ref="A33:H33"/>
    <mergeCell ref="A28:H28"/>
    <mergeCell ref="A29:H29"/>
    <mergeCell ref="A30:H30"/>
    <mergeCell ref="A31:H31"/>
    <mergeCell ref="A24:H24"/>
    <mergeCell ref="A25:H25"/>
    <mergeCell ref="A26:H26"/>
    <mergeCell ref="A27:H27"/>
    <mergeCell ref="A5:I5"/>
  </mergeCells>
  <phoneticPr fontId="0" type="noConversion"/>
  <printOptions horizontalCentered="1"/>
  <pageMargins left="0.5" right="0.5" top="0.5" bottom="0.5" header="0.5" footer="0.5"/>
  <pageSetup firstPageNumber="0" orientation="landscape" horizontalDpi="4294967293" verticalDpi="4294967293"/>
  <headerFooter alignWithMargins="0">
    <oddFooter>&amp;CConfidential</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AR121"/>
  <sheetViews>
    <sheetView zoomScale="90" zoomScaleNormal="90" zoomScaleSheetLayoutView="100" workbookViewId="0">
      <pane ySplit="6" topLeftCell="A7" activePane="bottomLeft" state="frozen"/>
      <selection activeCell="A7" sqref="A7"/>
      <selection pane="bottomLeft" activeCell="D10" sqref="D10"/>
    </sheetView>
  </sheetViews>
  <sheetFormatPr defaultRowHeight="12.75"/>
  <cols>
    <col min="1" max="1" width="11.28515625" style="141" bestFit="1" customWidth="1"/>
    <col min="2" max="2" width="7.28515625" style="141" bestFit="1" customWidth="1"/>
    <col min="3" max="11" width="10.7109375" style="141" customWidth="1"/>
    <col min="12" max="12" width="11.28515625" style="141" customWidth="1"/>
    <col min="13" max="18" width="10.7109375" style="141" customWidth="1"/>
    <col min="19" max="19" width="13.140625" style="141" bestFit="1" customWidth="1"/>
    <col min="20" max="20" width="8.85546875" style="140" customWidth="1"/>
    <col min="21" max="44" width="9.140625" style="140" customWidth="1"/>
    <col min="45" max="256" width="11.42578125" style="141" customWidth="1"/>
    <col min="257" max="16384" width="9.140625" style="141"/>
  </cols>
  <sheetData>
    <row r="1" spans="1:44" ht="54.75" customHeight="1">
      <c r="A1" s="274"/>
      <c r="B1" s="274"/>
      <c r="C1" s="274"/>
      <c r="D1" s="274"/>
      <c r="E1" s="274"/>
      <c r="F1" s="274"/>
      <c r="G1" s="274"/>
      <c r="H1" s="274"/>
      <c r="I1" s="274"/>
      <c r="J1" s="274"/>
      <c r="K1" s="274"/>
      <c r="L1" s="274"/>
      <c r="M1" s="274"/>
      <c r="N1" s="274"/>
      <c r="O1" s="274"/>
      <c r="P1" s="274"/>
      <c r="Q1" s="274"/>
      <c r="R1" s="274"/>
      <c r="S1" s="274"/>
    </row>
    <row r="2" spans="1:44" ht="26.25">
      <c r="A2" s="245" t="str">
        <f>Name_of_Business</f>
        <v>Law Office of Parag L. Amin, P.C.</v>
      </c>
      <c r="B2" s="245"/>
      <c r="C2" s="245"/>
      <c r="D2" s="245"/>
      <c r="E2" s="245"/>
      <c r="F2" s="245"/>
      <c r="G2" s="245"/>
      <c r="H2" s="245"/>
      <c r="I2" s="245"/>
      <c r="J2" s="245"/>
      <c r="K2" s="245"/>
      <c r="L2" s="245"/>
      <c r="M2" s="245"/>
      <c r="N2" s="245"/>
      <c r="O2" s="245"/>
      <c r="P2" s="245"/>
      <c r="Q2" s="245"/>
      <c r="R2" s="245"/>
      <c r="S2" s="245"/>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row>
    <row r="3" spans="1:44" ht="15">
      <c r="A3" s="275" t="str">
        <f>DBA_Business_Name</f>
        <v>Law PLA</v>
      </c>
      <c r="B3" s="275"/>
      <c r="C3" s="275"/>
      <c r="D3" s="275"/>
      <c r="E3" s="275"/>
      <c r="F3" s="275"/>
      <c r="G3" s="275"/>
      <c r="H3" s="275"/>
      <c r="I3" s="275"/>
      <c r="J3" s="275"/>
      <c r="K3" s="275"/>
      <c r="L3" s="275"/>
      <c r="M3" s="275"/>
      <c r="N3" s="275"/>
      <c r="O3" s="275"/>
      <c r="P3" s="275"/>
      <c r="Q3" s="275"/>
      <c r="R3" s="275"/>
      <c r="S3" s="275"/>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row>
    <row r="4" spans="1:44" s="142" customFormat="1" ht="21">
      <c r="A4" s="248" t="s">
        <v>197</v>
      </c>
      <c r="B4" s="248"/>
      <c r="C4" s="248"/>
      <c r="D4" s="248"/>
      <c r="E4" s="248"/>
      <c r="F4" s="248"/>
      <c r="G4" s="248"/>
      <c r="H4" s="248"/>
      <c r="I4" s="248"/>
      <c r="J4" s="248"/>
      <c r="K4" s="248"/>
      <c r="L4" s="248"/>
      <c r="M4" s="248"/>
      <c r="N4" s="248"/>
      <c r="O4" s="248"/>
      <c r="P4" s="248"/>
      <c r="Q4" s="248"/>
      <c r="R4" s="248"/>
      <c r="S4" s="248"/>
      <c r="T4" s="138"/>
      <c r="U4" s="138"/>
      <c r="V4" s="138"/>
      <c r="W4" s="138"/>
      <c r="X4" s="138"/>
      <c r="Y4" s="138"/>
      <c r="Z4" s="138"/>
      <c r="AA4" s="138"/>
      <c r="AB4" s="138"/>
      <c r="AC4" s="138"/>
      <c r="AD4" s="138"/>
      <c r="AE4" s="138"/>
    </row>
    <row r="5" spans="1:44" s="146" customFormat="1" ht="46.7" customHeight="1">
      <c r="A5" s="143" t="s">
        <v>117</v>
      </c>
      <c r="B5" s="143" t="s">
        <v>43</v>
      </c>
      <c r="C5" s="144" t="str">
        <f>'6 Products Services'!$A6</f>
        <v>Core Power</v>
      </c>
      <c r="D5" s="144" t="str">
        <f>'6 Products Services'!$A7</f>
        <v>Chad - Bike Shelter</v>
      </c>
      <c r="E5" s="144" t="str">
        <f>'6 Products Services'!$A8</f>
        <v>Product 3</v>
      </c>
      <c r="F5" s="144" t="str">
        <f>'6 Products Services'!$A9</f>
        <v>Product 4</v>
      </c>
      <c r="G5" s="144" t="str">
        <f>'6 Products Services'!$A10</f>
        <v>Product 5</v>
      </c>
      <c r="H5" s="144" t="str">
        <f>'6 Products Services'!$A11</f>
        <v>Product 6</v>
      </c>
      <c r="I5" s="144" t="str">
        <f>'6 Products Services'!$A12</f>
        <v>Product 7</v>
      </c>
      <c r="J5" s="144" t="str">
        <f>'6 Products Services'!$A13</f>
        <v>Product 8</v>
      </c>
      <c r="K5" s="144" t="str">
        <f>'6 Products Services'!$A14</f>
        <v>Product 9</v>
      </c>
      <c r="L5" s="144" t="str">
        <f>'6 Products Services'!$A15</f>
        <v>Product 10</v>
      </c>
      <c r="M5" s="144" t="str">
        <f>'6 Products Services'!$A16</f>
        <v>Product 11</v>
      </c>
      <c r="N5" s="144" t="str">
        <f>'6 Products Services'!$A17</f>
        <v>Product 12</v>
      </c>
      <c r="O5" s="144" t="str">
        <f>'6 Products Services'!$A18</f>
        <v>Product 13</v>
      </c>
      <c r="P5" s="144" t="str">
        <f>'6 Products Services'!$A19</f>
        <v>Product 14</v>
      </c>
      <c r="Q5" s="144" t="str">
        <f>'6 Products Services'!$A20</f>
        <v>Product 15</v>
      </c>
      <c r="R5" s="144" t="str">
        <f>'6 Products Services'!$A21</f>
        <v>Product 16</v>
      </c>
      <c r="S5" s="145" t="s">
        <v>52</v>
      </c>
    </row>
    <row r="6" spans="1:44" s="146" customFormat="1" ht="15.75">
      <c r="A6" s="147"/>
      <c r="B6" s="147"/>
      <c r="C6" s="145">
        <f>'6 Products Services'!C6</f>
        <v>4800</v>
      </c>
      <c r="D6" s="145">
        <f>'6 Products Services'!C7</f>
        <v>8500</v>
      </c>
      <c r="E6" s="145">
        <f>'6 Products Services'!C8</f>
        <v>1000</v>
      </c>
      <c r="F6" s="145">
        <f>'6 Products Services'!C9</f>
        <v>1250</v>
      </c>
      <c r="G6" s="145">
        <f>'6 Products Services'!C10</f>
        <v>1500</v>
      </c>
      <c r="H6" s="145">
        <f>'6 Products Services'!C11</f>
        <v>2000</v>
      </c>
      <c r="I6" s="145">
        <f>'6 Products Services'!C12</f>
        <v>2500</v>
      </c>
      <c r="J6" s="145">
        <f>'6 Products Services'!C13</f>
        <v>3000</v>
      </c>
      <c r="K6" s="145">
        <f>'6 Products Services'!C14</f>
        <v>3000</v>
      </c>
      <c r="L6" s="145">
        <f>'6 Products Services'!C15</f>
        <v>3000</v>
      </c>
      <c r="M6" s="145">
        <f>'6 Products Services'!C16</f>
        <v>0</v>
      </c>
      <c r="N6" s="145">
        <f>'6 Products Services'!C17</f>
        <v>0</v>
      </c>
      <c r="O6" s="145">
        <f>'6 Products Services'!C18</f>
        <v>0</v>
      </c>
      <c r="P6" s="145">
        <f>'6 Products Services'!C19</f>
        <v>0</v>
      </c>
      <c r="Q6" s="145">
        <f>'6 Products Services'!C20</f>
        <v>0</v>
      </c>
      <c r="R6" s="145">
        <f>'6 Products Services'!C21</f>
        <v>0</v>
      </c>
      <c r="S6" s="145"/>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row>
    <row r="7" spans="1:44" s="146" customFormat="1" ht="16.5">
      <c r="A7" s="279" t="s">
        <v>133</v>
      </c>
      <c r="B7" s="277"/>
      <c r="C7" s="277"/>
      <c r="D7" s="277"/>
      <c r="E7" s="277"/>
      <c r="F7" s="277"/>
      <c r="G7" s="277"/>
      <c r="H7" s="277"/>
      <c r="I7" s="277"/>
      <c r="J7" s="277"/>
      <c r="K7" s="277"/>
      <c r="L7" s="277"/>
      <c r="M7" s="277"/>
      <c r="N7" s="277"/>
      <c r="O7" s="277"/>
      <c r="P7" s="277"/>
      <c r="Q7" s="277"/>
      <c r="R7" s="277"/>
      <c r="S7" s="27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row>
    <row r="8" spans="1:44" s="156" customFormat="1" ht="15.75">
      <c r="A8" s="149">
        <v>38718</v>
      </c>
      <c r="B8" s="150">
        <v>1</v>
      </c>
      <c r="C8" s="151">
        <v>2</v>
      </c>
      <c r="D8" s="151">
        <v>1</v>
      </c>
      <c r="E8" s="151"/>
      <c r="F8" s="152"/>
      <c r="G8" s="151"/>
      <c r="H8" s="151"/>
      <c r="I8" s="153"/>
      <c r="J8" s="151"/>
      <c r="K8" s="151"/>
      <c r="L8" s="151"/>
      <c r="M8" s="151"/>
      <c r="N8" s="151"/>
      <c r="O8" s="151"/>
      <c r="P8" s="151"/>
      <c r="Q8" s="151"/>
      <c r="R8" s="151"/>
      <c r="S8" s="154"/>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44" s="156" customFormat="1" ht="15.75">
      <c r="A9" s="149">
        <v>38754</v>
      </c>
      <c r="B9" s="150">
        <v>2</v>
      </c>
      <c r="C9" s="151">
        <v>2</v>
      </c>
      <c r="D9" s="151">
        <v>0</v>
      </c>
      <c r="E9" s="151"/>
      <c r="F9" s="152"/>
      <c r="G9" s="151"/>
      <c r="H9" s="151"/>
      <c r="I9" s="153"/>
      <c r="J9" s="151"/>
      <c r="K9" s="151"/>
      <c r="L9" s="151"/>
      <c r="M9" s="151"/>
      <c r="N9" s="151"/>
      <c r="O9" s="151"/>
      <c r="P9" s="151"/>
      <c r="Q9" s="151"/>
      <c r="R9" s="151"/>
      <c r="S9" s="154"/>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44" s="156" customFormat="1" ht="15.75">
      <c r="A10" s="149">
        <v>38790</v>
      </c>
      <c r="B10" s="150">
        <v>3</v>
      </c>
      <c r="C10" s="151">
        <v>3</v>
      </c>
      <c r="D10" s="151">
        <v>2</v>
      </c>
      <c r="E10" s="151">
        <v>1</v>
      </c>
      <c r="F10" s="152"/>
      <c r="G10" s="151"/>
      <c r="H10" s="151"/>
      <c r="I10" s="153"/>
      <c r="J10" s="151"/>
      <c r="K10" s="151"/>
      <c r="L10" s="151"/>
      <c r="M10" s="151"/>
      <c r="N10" s="151"/>
      <c r="O10" s="151"/>
      <c r="P10" s="151"/>
      <c r="Q10" s="151"/>
      <c r="R10" s="151"/>
      <c r="S10" s="154"/>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row>
    <row r="11" spans="1:44" s="156" customFormat="1" ht="15.75">
      <c r="A11" s="149">
        <v>38826</v>
      </c>
      <c r="B11" s="150">
        <v>4</v>
      </c>
      <c r="C11" s="151">
        <v>4</v>
      </c>
      <c r="D11" s="151">
        <v>3</v>
      </c>
      <c r="E11" s="151">
        <v>2</v>
      </c>
      <c r="F11" s="151">
        <v>1</v>
      </c>
      <c r="G11" s="151"/>
      <c r="H11" s="151"/>
      <c r="I11" s="153"/>
      <c r="J11" s="151"/>
      <c r="K11" s="151"/>
      <c r="L11" s="151"/>
      <c r="M11" s="151"/>
      <c r="N11" s="151"/>
      <c r="O11" s="151"/>
      <c r="P11" s="151"/>
      <c r="Q11" s="151"/>
      <c r="R11" s="151"/>
      <c r="S11" s="154"/>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row>
    <row r="12" spans="1:44" s="156" customFormat="1" ht="15.75">
      <c r="A12" s="149">
        <v>38862</v>
      </c>
      <c r="B12" s="157">
        <v>5</v>
      </c>
      <c r="C12" s="151">
        <v>5</v>
      </c>
      <c r="D12" s="151">
        <v>4</v>
      </c>
      <c r="E12" s="151">
        <v>3</v>
      </c>
      <c r="F12" s="151">
        <v>2</v>
      </c>
      <c r="G12" s="151">
        <v>1</v>
      </c>
      <c r="H12" s="151"/>
      <c r="I12" s="153"/>
      <c r="J12" s="151"/>
      <c r="K12" s="151"/>
      <c r="L12" s="151"/>
      <c r="M12" s="151"/>
      <c r="N12" s="151"/>
      <c r="O12" s="151"/>
      <c r="P12" s="151"/>
      <c r="Q12" s="151"/>
      <c r="R12" s="151"/>
      <c r="S12" s="154"/>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row>
    <row r="13" spans="1:44" s="159" customFormat="1" ht="15.75">
      <c r="A13" s="149">
        <v>38898</v>
      </c>
      <c r="B13" s="150">
        <v>6</v>
      </c>
      <c r="C13" s="151">
        <v>6</v>
      </c>
      <c r="D13" s="151">
        <v>5</v>
      </c>
      <c r="E13" s="151">
        <v>4</v>
      </c>
      <c r="F13" s="151">
        <v>3</v>
      </c>
      <c r="G13" s="151">
        <v>2</v>
      </c>
      <c r="H13" s="151">
        <v>1</v>
      </c>
      <c r="I13" s="153"/>
      <c r="J13" s="151"/>
      <c r="K13" s="151"/>
      <c r="L13" s="151"/>
      <c r="M13" s="151"/>
      <c r="N13" s="151"/>
      <c r="O13" s="151"/>
      <c r="P13" s="151"/>
      <c r="Q13" s="151"/>
      <c r="R13" s="151"/>
      <c r="S13" s="154"/>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row>
    <row r="14" spans="1:44" s="159" customFormat="1" ht="15.75">
      <c r="A14" s="149">
        <v>38899</v>
      </c>
      <c r="B14" s="150">
        <v>7</v>
      </c>
      <c r="C14" s="151">
        <v>7</v>
      </c>
      <c r="D14" s="151">
        <v>6</v>
      </c>
      <c r="E14" s="151">
        <v>5</v>
      </c>
      <c r="F14" s="151">
        <v>4</v>
      </c>
      <c r="G14" s="151">
        <v>3</v>
      </c>
      <c r="H14" s="151">
        <v>2</v>
      </c>
      <c r="I14" s="151">
        <v>1</v>
      </c>
      <c r="J14" s="151"/>
      <c r="K14" s="151"/>
      <c r="L14" s="151"/>
      <c r="M14" s="151"/>
      <c r="N14" s="151"/>
      <c r="O14" s="151"/>
      <c r="P14" s="151"/>
      <c r="Q14" s="151"/>
      <c r="R14" s="151"/>
      <c r="S14" s="154"/>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row>
    <row r="15" spans="1:44" s="159" customFormat="1" ht="15.75">
      <c r="A15" s="149">
        <v>38930</v>
      </c>
      <c r="B15" s="150">
        <v>8</v>
      </c>
      <c r="C15" s="151">
        <v>8</v>
      </c>
      <c r="D15" s="151">
        <v>7</v>
      </c>
      <c r="E15" s="151">
        <v>6</v>
      </c>
      <c r="F15" s="151">
        <v>5</v>
      </c>
      <c r="G15" s="151">
        <v>4</v>
      </c>
      <c r="H15" s="151">
        <v>3</v>
      </c>
      <c r="I15" s="151">
        <v>2</v>
      </c>
      <c r="J15" s="151">
        <v>1</v>
      </c>
      <c r="K15" s="151"/>
      <c r="L15" s="151"/>
      <c r="M15" s="151"/>
      <c r="N15" s="151"/>
      <c r="O15" s="151"/>
      <c r="P15" s="151"/>
      <c r="Q15" s="151"/>
      <c r="R15" s="151"/>
      <c r="S15" s="154"/>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row>
    <row r="16" spans="1:44" s="159" customFormat="1" ht="15.75">
      <c r="A16" s="149">
        <v>38961</v>
      </c>
      <c r="B16" s="150">
        <v>9</v>
      </c>
      <c r="C16" s="151">
        <v>9</v>
      </c>
      <c r="D16" s="151">
        <v>8</v>
      </c>
      <c r="E16" s="151">
        <v>7</v>
      </c>
      <c r="F16" s="151">
        <v>6</v>
      </c>
      <c r="G16" s="151">
        <v>5</v>
      </c>
      <c r="H16" s="151">
        <v>4</v>
      </c>
      <c r="I16" s="151">
        <v>3</v>
      </c>
      <c r="J16" s="151">
        <v>2</v>
      </c>
      <c r="K16" s="151">
        <v>1</v>
      </c>
      <c r="L16" s="151"/>
      <c r="M16" s="151"/>
      <c r="N16" s="151"/>
      <c r="O16" s="151"/>
      <c r="P16" s="151"/>
      <c r="Q16" s="151"/>
      <c r="R16" s="151"/>
      <c r="S16" s="154"/>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row>
    <row r="17" spans="1:44" s="159" customFormat="1" ht="15.75">
      <c r="A17" s="149">
        <v>38996</v>
      </c>
      <c r="B17" s="150">
        <v>10</v>
      </c>
      <c r="C17" s="151">
        <v>10</v>
      </c>
      <c r="D17" s="151">
        <v>9</v>
      </c>
      <c r="E17" s="151">
        <v>8</v>
      </c>
      <c r="F17" s="151">
        <v>7</v>
      </c>
      <c r="G17" s="151">
        <v>6</v>
      </c>
      <c r="H17" s="151">
        <v>5</v>
      </c>
      <c r="I17" s="151">
        <v>4</v>
      </c>
      <c r="J17" s="151">
        <v>3</v>
      </c>
      <c r="K17" s="151">
        <v>2</v>
      </c>
      <c r="L17" s="151">
        <v>1</v>
      </c>
      <c r="M17" s="151"/>
      <c r="N17" s="151"/>
      <c r="O17" s="151"/>
      <c r="P17" s="151"/>
      <c r="Q17" s="151"/>
      <c r="R17" s="151"/>
      <c r="S17" s="154"/>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row>
    <row r="18" spans="1:44" s="142" customFormat="1" ht="15.75">
      <c r="A18" s="149">
        <v>39027</v>
      </c>
      <c r="B18" s="160">
        <v>11</v>
      </c>
      <c r="C18" s="151">
        <v>11</v>
      </c>
      <c r="D18" s="151">
        <v>10</v>
      </c>
      <c r="E18" s="151">
        <v>9</v>
      </c>
      <c r="F18" s="151">
        <v>8</v>
      </c>
      <c r="G18" s="151">
        <v>7</v>
      </c>
      <c r="H18" s="151">
        <v>6</v>
      </c>
      <c r="I18" s="151">
        <v>5</v>
      </c>
      <c r="J18" s="151">
        <v>4</v>
      </c>
      <c r="K18" s="151">
        <v>3</v>
      </c>
      <c r="L18" s="151">
        <v>2</v>
      </c>
      <c r="M18" s="151"/>
      <c r="N18" s="151"/>
      <c r="O18" s="151"/>
      <c r="P18" s="151"/>
      <c r="Q18" s="151"/>
      <c r="R18" s="151"/>
      <c r="S18" s="154"/>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row>
    <row r="19" spans="1:44" s="96" customFormat="1" ht="15.75">
      <c r="A19" s="149">
        <v>39057</v>
      </c>
      <c r="B19" s="150">
        <v>12</v>
      </c>
      <c r="C19" s="151">
        <v>12</v>
      </c>
      <c r="D19" s="151">
        <v>11</v>
      </c>
      <c r="E19" s="151">
        <v>10</v>
      </c>
      <c r="F19" s="151">
        <v>9</v>
      </c>
      <c r="G19" s="151">
        <v>8</v>
      </c>
      <c r="H19" s="151">
        <v>7</v>
      </c>
      <c r="I19" s="151">
        <v>6</v>
      </c>
      <c r="J19" s="151">
        <v>5</v>
      </c>
      <c r="K19" s="151">
        <v>4</v>
      </c>
      <c r="L19" s="151">
        <v>3</v>
      </c>
      <c r="M19" s="151"/>
      <c r="N19" s="151"/>
      <c r="O19" s="151"/>
      <c r="P19" s="151"/>
      <c r="Q19" s="151"/>
      <c r="R19" s="151"/>
      <c r="S19" s="154"/>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row>
    <row r="20" spans="1:44" s="96" customFormat="1" ht="15.75">
      <c r="A20" s="149">
        <v>39084</v>
      </c>
      <c r="B20" s="150">
        <v>13</v>
      </c>
      <c r="C20" s="151">
        <v>13</v>
      </c>
      <c r="D20" s="151">
        <v>12</v>
      </c>
      <c r="E20" s="151">
        <v>11</v>
      </c>
      <c r="F20" s="151">
        <v>10</v>
      </c>
      <c r="G20" s="151">
        <v>9</v>
      </c>
      <c r="H20" s="151">
        <v>8</v>
      </c>
      <c r="I20" s="151">
        <v>7</v>
      </c>
      <c r="J20" s="151">
        <v>6</v>
      </c>
      <c r="K20" s="151">
        <v>5</v>
      </c>
      <c r="L20" s="151">
        <v>4</v>
      </c>
      <c r="M20" s="151"/>
      <c r="N20" s="151"/>
      <c r="O20" s="151"/>
      <c r="P20" s="151"/>
      <c r="Q20" s="151"/>
      <c r="R20" s="151"/>
      <c r="S20" s="154"/>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row>
    <row r="21" spans="1:44" s="142" customFormat="1" ht="15.75">
      <c r="A21" s="149">
        <v>39114</v>
      </c>
      <c r="B21" s="150">
        <v>14</v>
      </c>
      <c r="C21" s="151">
        <v>14</v>
      </c>
      <c r="D21" s="151">
        <v>13</v>
      </c>
      <c r="E21" s="151">
        <v>12</v>
      </c>
      <c r="F21" s="151">
        <v>11</v>
      </c>
      <c r="G21" s="151">
        <v>10</v>
      </c>
      <c r="H21" s="151">
        <v>9</v>
      </c>
      <c r="I21" s="151">
        <v>8</v>
      </c>
      <c r="J21" s="151">
        <v>7</v>
      </c>
      <c r="K21" s="151">
        <v>6</v>
      </c>
      <c r="L21" s="151">
        <v>5</v>
      </c>
      <c r="M21" s="151"/>
      <c r="N21" s="151"/>
      <c r="O21" s="151"/>
      <c r="P21" s="151"/>
      <c r="Q21" s="151"/>
      <c r="R21" s="151"/>
      <c r="S21" s="154"/>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row>
    <row r="22" spans="1:44" s="142" customFormat="1" ht="15.75">
      <c r="A22" s="149">
        <v>39144</v>
      </c>
      <c r="B22" s="150">
        <v>15</v>
      </c>
      <c r="C22" s="151">
        <v>15</v>
      </c>
      <c r="D22" s="151">
        <v>14</v>
      </c>
      <c r="E22" s="151">
        <v>13</v>
      </c>
      <c r="F22" s="151">
        <v>12</v>
      </c>
      <c r="G22" s="151">
        <v>11</v>
      </c>
      <c r="H22" s="151">
        <v>10</v>
      </c>
      <c r="I22" s="151">
        <v>9</v>
      </c>
      <c r="J22" s="151">
        <v>8</v>
      </c>
      <c r="K22" s="151">
        <v>7</v>
      </c>
      <c r="L22" s="151">
        <v>6</v>
      </c>
      <c r="M22" s="151"/>
      <c r="N22" s="151"/>
      <c r="O22" s="151"/>
      <c r="P22" s="151"/>
      <c r="Q22" s="151"/>
      <c r="R22" s="151"/>
      <c r="S22" s="154"/>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row>
    <row r="23" spans="1:44" s="142" customFormat="1" ht="15.75">
      <c r="A23" s="149">
        <v>39174</v>
      </c>
      <c r="B23" s="150">
        <v>16</v>
      </c>
      <c r="C23" s="151">
        <v>16</v>
      </c>
      <c r="D23" s="151">
        <v>15</v>
      </c>
      <c r="E23" s="151">
        <v>14</v>
      </c>
      <c r="F23" s="151">
        <v>13</v>
      </c>
      <c r="G23" s="151">
        <v>12</v>
      </c>
      <c r="H23" s="151">
        <v>11</v>
      </c>
      <c r="I23" s="151">
        <v>10</v>
      </c>
      <c r="J23" s="151">
        <v>9</v>
      </c>
      <c r="K23" s="151">
        <v>8</v>
      </c>
      <c r="L23" s="151">
        <v>7</v>
      </c>
      <c r="M23" s="151"/>
      <c r="N23" s="151"/>
      <c r="O23" s="151"/>
      <c r="P23" s="151"/>
      <c r="Q23" s="151"/>
      <c r="R23" s="151"/>
      <c r="S23" s="154"/>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row>
    <row r="24" spans="1:44" s="96" customFormat="1" ht="15.75">
      <c r="A24" s="149">
        <v>39204</v>
      </c>
      <c r="B24" s="150">
        <v>17</v>
      </c>
      <c r="C24" s="151">
        <v>17</v>
      </c>
      <c r="D24" s="151">
        <v>16</v>
      </c>
      <c r="E24" s="151">
        <v>15</v>
      </c>
      <c r="F24" s="151">
        <v>14</v>
      </c>
      <c r="G24" s="151">
        <v>13</v>
      </c>
      <c r="H24" s="151">
        <v>12</v>
      </c>
      <c r="I24" s="151">
        <v>11</v>
      </c>
      <c r="J24" s="151">
        <v>10</v>
      </c>
      <c r="K24" s="151">
        <v>9</v>
      </c>
      <c r="L24" s="151">
        <v>8</v>
      </c>
      <c r="M24" s="151"/>
      <c r="N24" s="151"/>
      <c r="O24" s="151"/>
      <c r="P24" s="151"/>
      <c r="Q24" s="151"/>
      <c r="R24" s="151"/>
      <c r="S24" s="154"/>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row>
    <row r="25" spans="1:44" s="96" customFormat="1" ht="15.75">
      <c r="A25" s="149">
        <v>39234</v>
      </c>
      <c r="B25" s="150">
        <v>18</v>
      </c>
      <c r="C25" s="151">
        <v>18</v>
      </c>
      <c r="D25" s="151">
        <v>17</v>
      </c>
      <c r="E25" s="151">
        <v>16</v>
      </c>
      <c r="F25" s="151">
        <v>15</v>
      </c>
      <c r="G25" s="151">
        <v>14</v>
      </c>
      <c r="H25" s="151">
        <v>13</v>
      </c>
      <c r="I25" s="151">
        <v>12</v>
      </c>
      <c r="J25" s="151">
        <v>11</v>
      </c>
      <c r="K25" s="151">
        <v>10</v>
      </c>
      <c r="L25" s="151">
        <v>9</v>
      </c>
      <c r="M25" s="151"/>
      <c r="N25" s="151"/>
      <c r="O25" s="151"/>
      <c r="P25" s="151"/>
      <c r="Q25" s="151"/>
      <c r="R25" s="151"/>
      <c r="S25" s="154"/>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row>
    <row r="26" spans="1:44" s="96" customFormat="1" ht="15.75">
      <c r="A26" s="149">
        <v>39264</v>
      </c>
      <c r="B26" s="150">
        <v>19</v>
      </c>
      <c r="C26" s="151">
        <v>19</v>
      </c>
      <c r="D26" s="151">
        <v>18</v>
      </c>
      <c r="E26" s="151">
        <v>17</v>
      </c>
      <c r="F26" s="151">
        <v>16</v>
      </c>
      <c r="G26" s="151">
        <v>15</v>
      </c>
      <c r="H26" s="151">
        <v>14</v>
      </c>
      <c r="I26" s="151">
        <v>13</v>
      </c>
      <c r="J26" s="151">
        <v>12</v>
      </c>
      <c r="K26" s="151">
        <v>11</v>
      </c>
      <c r="L26" s="151">
        <v>10</v>
      </c>
      <c r="M26" s="151"/>
      <c r="N26" s="151"/>
      <c r="O26" s="151"/>
      <c r="P26" s="151"/>
      <c r="Q26" s="151"/>
      <c r="R26" s="151"/>
      <c r="S26" s="154"/>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row>
    <row r="27" spans="1:44" s="96" customFormat="1" ht="15.75">
      <c r="A27" s="149">
        <v>39324</v>
      </c>
      <c r="B27" s="150">
        <v>20</v>
      </c>
      <c r="C27" s="151">
        <v>20</v>
      </c>
      <c r="D27" s="151">
        <v>19</v>
      </c>
      <c r="E27" s="151">
        <v>18</v>
      </c>
      <c r="F27" s="151">
        <v>17</v>
      </c>
      <c r="G27" s="151">
        <v>16</v>
      </c>
      <c r="H27" s="151">
        <v>15</v>
      </c>
      <c r="I27" s="151">
        <v>14</v>
      </c>
      <c r="J27" s="151">
        <v>13</v>
      </c>
      <c r="K27" s="151">
        <v>12</v>
      </c>
      <c r="L27" s="151">
        <v>11</v>
      </c>
      <c r="M27" s="151"/>
      <c r="N27" s="151"/>
      <c r="O27" s="151"/>
      <c r="P27" s="151"/>
      <c r="Q27" s="151"/>
      <c r="R27" s="151"/>
      <c r="S27" s="154"/>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row>
    <row r="28" spans="1:44" s="96" customFormat="1" ht="15.75">
      <c r="A28" s="149">
        <v>39354</v>
      </c>
      <c r="B28" s="150">
        <v>21</v>
      </c>
      <c r="C28" s="151">
        <v>21</v>
      </c>
      <c r="D28" s="151">
        <v>20</v>
      </c>
      <c r="E28" s="151">
        <v>19</v>
      </c>
      <c r="F28" s="151">
        <v>18</v>
      </c>
      <c r="G28" s="151">
        <v>17</v>
      </c>
      <c r="H28" s="151">
        <v>16</v>
      </c>
      <c r="I28" s="151">
        <v>15</v>
      </c>
      <c r="J28" s="151">
        <v>14</v>
      </c>
      <c r="K28" s="151">
        <v>13</v>
      </c>
      <c r="L28" s="151">
        <v>12</v>
      </c>
      <c r="M28" s="151"/>
      <c r="N28" s="151"/>
      <c r="O28" s="151"/>
      <c r="P28" s="151"/>
      <c r="Q28" s="151"/>
      <c r="R28" s="151"/>
      <c r="S28" s="154"/>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row>
    <row r="29" spans="1:44" s="96" customFormat="1" ht="15.75">
      <c r="A29" s="149">
        <v>39384</v>
      </c>
      <c r="B29" s="150">
        <v>22</v>
      </c>
      <c r="C29" s="151">
        <v>22</v>
      </c>
      <c r="D29" s="151">
        <v>21</v>
      </c>
      <c r="E29" s="151">
        <v>20</v>
      </c>
      <c r="F29" s="151">
        <v>19</v>
      </c>
      <c r="G29" s="151">
        <v>18</v>
      </c>
      <c r="H29" s="151">
        <v>17</v>
      </c>
      <c r="I29" s="151">
        <v>16</v>
      </c>
      <c r="J29" s="151">
        <v>15</v>
      </c>
      <c r="K29" s="151">
        <v>14</v>
      </c>
      <c r="L29" s="151">
        <v>13</v>
      </c>
      <c r="M29" s="151"/>
      <c r="N29" s="151"/>
      <c r="O29" s="151"/>
      <c r="P29" s="151"/>
      <c r="Q29" s="151"/>
      <c r="R29" s="151"/>
      <c r="S29" s="154"/>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row>
    <row r="30" spans="1:44" s="96" customFormat="1" ht="15.75">
      <c r="A30" s="149">
        <v>39414</v>
      </c>
      <c r="B30" s="150">
        <v>23</v>
      </c>
      <c r="C30" s="151">
        <v>23</v>
      </c>
      <c r="D30" s="151">
        <v>22</v>
      </c>
      <c r="E30" s="151">
        <v>21</v>
      </c>
      <c r="F30" s="151">
        <v>20</v>
      </c>
      <c r="G30" s="151">
        <v>19</v>
      </c>
      <c r="H30" s="151">
        <v>18</v>
      </c>
      <c r="I30" s="151">
        <v>17</v>
      </c>
      <c r="J30" s="151">
        <v>16</v>
      </c>
      <c r="K30" s="151">
        <v>15</v>
      </c>
      <c r="L30" s="151">
        <v>14</v>
      </c>
      <c r="M30" s="151"/>
      <c r="N30" s="151"/>
      <c r="O30" s="151"/>
      <c r="P30" s="151"/>
      <c r="Q30" s="151"/>
      <c r="R30" s="151"/>
      <c r="S30" s="154"/>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row>
    <row r="31" spans="1:44" s="96" customFormat="1" ht="15.75">
      <c r="A31" s="149">
        <v>39423</v>
      </c>
      <c r="B31" s="150">
        <v>24</v>
      </c>
      <c r="C31" s="151">
        <v>24</v>
      </c>
      <c r="D31" s="151">
        <v>23</v>
      </c>
      <c r="E31" s="151">
        <v>22</v>
      </c>
      <c r="F31" s="151">
        <v>21</v>
      </c>
      <c r="G31" s="151">
        <v>20</v>
      </c>
      <c r="H31" s="151">
        <v>19</v>
      </c>
      <c r="I31" s="151">
        <v>18</v>
      </c>
      <c r="J31" s="151">
        <v>17</v>
      </c>
      <c r="K31" s="151">
        <v>16</v>
      </c>
      <c r="L31" s="151">
        <v>15</v>
      </c>
      <c r="M31" s="151"/>
      <c r="N31" s="151"/>
      <c r="O31" s="151"/>
      <c r="P31" s="151"/>
      <c r="Q31" s="151"/>
      <c r="R31" s="151"/>
      <c r="S31" s="154"/>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row>
    <row r="32" spans="1:44" s="96" customFormat="1" ht="15.75">
      <c r="A32" s="149">
        <v>39448</v>
      </c>
      <c r="B32" s="150">
        <v>25</v>
      </c>
      <c r="C32" s="151">
        <v>25</v>
      </c>
      <c r="D32" s="151">
        <v>24</v>
      </c>
      <c r="E32" s="151">
        <v>23</v>
      </c>
      <c r="F32" s="151">
        <v>22</v>
      </c>
      <c r="G32" s="151">
        <v>21</v>
      </c>
      <c r="H32" s="151">
        <v>20</v>
      </c>
      <c r="I32" s="151">
        <v>19</v>
      </c>
      <c r="J32" s="151">
        <v>18</v>
      </c>
      <c r="K32" s="151">
        <v>17</v>
      </c>
      <c r="L32" s="151">
        <v>16</v>
      </c>
      <c r="M32" s="151"/>
      <c r="N32" s="151"/>
      <c r="O32" s="151"/>
      <c r="P32" s="151"/>
      <c r="Q32" s="151"/>
      <c r="R32" s="151"/>
      <c r="S32" s="154"/>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row>
    <row r="33" spans="1:44" s="96" customFormat="1" ht="15.75">
      <c r="A33" s="149">
        <v>39479</v>
      </c>
      <c r="B33" s="150">
        <v>26</v>
      </c>
      <c r="C33" s="151">
        <v>26</v>
      </c>
      <c r="D33" s="151">
        <v>25</v>
      </c>
      <c r="E33" s="151">
        <v>24</v>
      </c>
      <c r="F33" s="151">
        <v>23</v>
      </c>
      <c r="G33" s="151">
        <v>22</v>
      </c>
      <c r="H33" s="151">
        <v>21</v>
      </c>
      <c r="I33" s="151">
        <v>20</v>
      </c>
      <c r="J33" s="151">
        <v>19</v>
      </c>
      <c r="K33" s="151">
        <v>18</v>
      </c>
      <c r="L33" s="151">
        <v>17</v>
      </c>
      <c r="M33" s="151"/>
      <c r="N33" s="151"/>
      <c r="O33" s="151"/>
      <c r="P33" s="151"/>
      <c r="Q33" s="151"/>
      <c r="R33" s="151"/>
      <c r="S33" s="154"/>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row>
    <row r="34" spans="1:44" s="96" customFormat="1" ht="15.75">
      <c r="A34" s="149">
        <v>39508</v>
      </c>
      <c r="B34" s="150">
        <v>27</v>
      </c>
      <c r="C34" s="151">
        <v>27</v>
      </c>
      <c r="D34" s="151">
        <v>26</v>
      </c>
      <c r="E34" s="151">
        <v>25</v>
      </c>
      <c r="F34" s="151">
        <v>24</v>
      </c>
      <c r="G34" s="151">
        <v>23</v>
      </c>
      <c r="H34" s="151">
        <v>22</v>
      </c>
      <c r="I34" s="151">
        <v>21</v>
      </c>
      <c r="J34" s="151">
        <v>20</v>
      </c>
      <c r="K34" s="151">
        <v>19</v>
      </c>
      <c r="L34" s="151">
        <v>18</v>
      </c>
      <c r="M34" s="151"/>
      <c r="N34" s="151"/>
      <c r="O34" s="151"/>
      <c r="P34" s="151"/>
      <c r="Q34" s="151"/>
      <c r="R34" s="151"/>
      <c r="S34" s="154"/>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row>
    <row r="35" spans="1:44" s="96" customFormat="1" ht="15.75">
      <c r="A35" s="149">
        <v>39539</v>
      </c>
      <c r="B35" s="150">
        <v>28</v>
      </c>
      <c r="C35" s="151">
        <v>28</v>
      </c>
      <c r="D35" s="151">
        <v>27</v>
      </c>
      <c r="E35" s="151">
        <v>26</v>
      </c>
      <c r="F35" s="151">
        <v>25</v>
      </c>
      <c r="G35" s="151">
        <v>24</v>
      </c>
      <c r="H35" s="151">
        <v>23</v>
      </c>
      <c r="I35" s="151">
        <v>22</v>
      </c>
      <c r="J35" s="151">
        <v>21</v>
      </c>
      <c r="K35" s="151">
        <v>20</v>
      </c>
      <c r="L35" s="151">
        <v>19</v>
      </c>
      <c r="M35" s="151"/>
      <c r="N35" s="151"/>
      <c r="O35" s="151"/>
      <c r="P35" s="151"/>
      <c r="Q35" s="151"/>
      <c r="R35" s="151"/>
      <c r="S35" s="154"/>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row>
    <row r="36" spans="1:44" s="96" customFormat="1" ht="15.75">
      <c r="A36" s="149">
        <v>39569</v>
      </c>
      <c r="B36" s="150">
        <v>29</v>
      </c>
      <c r="C36" s="151">
        <v>29</v>
      </c>
      <c r="D36" s="151">
        <v>28</v>
      </c>
      <c r="E36" s="151">
        <v>27</v>
      </c>
      <c r="F36" s="151">
        <v>26</v>
      </c>
      <c r="G36" s="151">
        <v>25</v>
      </c>
      <c r="H36" s="151">
        <v>24</v>
      </c>
      <c r="I36" s="151">
        <v>23</v>
      </c>
      <c r="J36" s="151">
        <v>22</v>
      </c>
      <c r="K36" s="151">
        <v>21</v>
      </c>
      <c r="L36" s="151">
        <v>20</v>
      </c>
      <c r="M36" s="151"/>
      <c r="N36" s="151"/>
      <c r="O36" s="151"/>
      <c r="P36" s="151"/>
      <c r="Q36" s="151"/>
      <c r="R36" s="151"/>
      <c r="S36" s="154"/>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row>
    <row r="37" spans="1:44" s="96" customFormat="1" ht="15.75">
      <c r="A37" s="149">
        <v>39600</v>
      </c>
      <c r="B37" s="150">
        <v>30</v>
      </c>
      <c r="C37" s="151">
        <v>30</v>
      </c>
      <c r="D37" s="151">
        <v>29</v>
      </c>
      <c r="E37" s="151">
        <v>28</v>
      </c>
      <c r="F37" s="151">
        <v>27</v>
      </c>
      <c r="G37" s="151">
        <v>26</v>
      </c>
      <c r="H37" s="151">
        <v>25</v>
      </c>
      <c r="I37" s="151">
        <v>24</v>
      </c>
      <c r="J37" s="151">
        <v>23</v>
      </c>
      <c r="K37" s="151">
        <v>22</v>
      </c>
      <c r="L37" s="151">
        <v>21</v>
      </c>
      <c r="M37" s="151"/>
      <c r="N37" s="151"/>
      <c r="O37" s="151"/>
      <c r="P37" s="151"/>
      <c r="Q37" s="151"/>
      <c r="R37" s="151"/>
      <c r="S37" s="154"/>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row>
    <row r="38" spans="1:44" s="96" customFormat="1" ht="15.75">
      <c r="A38" s="149">
        <v>39630</v>
      </c>
      <c r="B38" s="150">
        <v>31</v>
      </c>
      <c r="C38" s="151">
        <v>31</v>
      </c>
      <c r="D38" s="151">
        <v>30</v>
      </c>
      <c r="E38" s="151">
        <v>29</v>
      </c>
      <c r="F38" s="151">
        <v>28</v>
      </c>
      <c r="G38" s="151">
        <v>27</v>
      </c>
      <c r="H38" s="151">
        <v>26</v>
      </c>
      <c r="I38" s="151">
        <v>25</v>
      </c>
      <c r="J38" s="151">
        <v>24</v>
      </c>
      <c r="K38" s="151">
        <v>23</v>
      </c>
      <c r="L38" s="151">
        <v>22</v>
      </c>
      <c r="M38" s="151"/>
      <c r="N38" s="151"/>
      <c r="O38" s="151"/>
      <c r="P38" s="151"/>
      <c r="Q38" s="151"/>
      <c r="R38" s="151"/>
      <c r="S38" s="154"/>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row>
    <row r="39" spans="1:44" s="96" customFormat="1" ht="13.5" customHeight="1">
      <c r="A39" s="149">
        <v>39661</v>
      </c>
      <c r="B39" s="150">
        <v>32</v>
      </c>
      <c r="C39" s="151">
        <v>32</v>
      </c>
      <c r="D39" s="151">
        <v>31</v>
      </c>
      <c r="E39" s="151">
        <v>30</v>
      </c>
      <c r="F39" s="151">
        <v>29</v>
      </c>
      <c r="G39" s="151">
        <v>28</v>
      </c>
      <c r="H39" s="151">
        <v>27</v>
      </c>
      <c r="I39" s="151">
        <v>26</v>
      </c>
      <c r="J39" s="151">
        <v>25</v>
      </c>
      <c r="K39" s="151">
        <v>24</v>
      </c>
      <c r="L39" s="151">
        <v>23</v>
      </c>
      <c r="M39" s="151"/>
      <c r="N39" s="151"/>
      <c r="O39" s="151"/>
      <c r="P39" s="151"/>
      <c r="Q39" s="151"/>
      <c r="R39" s="151"/>
      <c r="S39" s="154"/>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row>
    <row r="40" spans="1:44" s="96" customFormat="1" ht="13.5" customHeight="1">
      <c r="A40" s="149">
        <v>39692</v>
      </c>
      <c r="B40" s="150">
        <v>33</v>
      </c>
      <c r="C40" s="151">
        <v>33</v>
      </c>
      <c r="D40" s="151">
        <v>32</v>
      </c>
      <c r="E40" s="151">
        <v>31</v>
      </c>
      <c r="F40" s="151">
        <v>30</v>
      </c>
      <c r="G40" s="151">
        <v>29</v>
      </c>
      <c r="H40" s="151">
        <v>28</v>
      </c>
      <c r="I40" s="151">
        <v>27</v>
      </c>
      <c r="J40" s="151">
        <v>26</v>
      </c>
      <c r="K40" s="151">
        <v>25</v>
      </c>
      <c r="L40" s="151">
        <v>24</v>
      </c>
      <c r="M40" s="151"/>
      <c r="N40" s="151"/>
      <c r="O40" s="151"/>
      <c r="P40" s="151"/>
      <c r="Q40" s="151"/>
      <c r="R40" s="151"/>
      <c r="S40" s="154"/>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row>
    <row r="41" spans="1:44" s="96" customFormat="1" ht="15.75">
      <c r="A41" s="149">
        <v>39722</v>
      </c>
      <c r="B41" s="150">
        <v>34</v>
      </c>
      <c r="C41" s="151">
        <v>34</v>
      </c>
      <c r="D41" s="151">
        <v>33</v>
      </c>
      <c r="E41" s="151">
        <v>32</v>
      </c>
      <c r="F41" s="151">
        <v>31</v>
      </c>
      <c r="G41" s="151">
        <v>30</v>
      </c>
      <c r="H41" s="151">
        <v>29</v>
      </c>
      <c r="I41" s="151">
        <v>28</v>
      </c>
      <c r="J41" s="151">
        <v>27</v>
      </c>
      <c r="K41" s="151">
        <v>26</v>
      </c>
      <c r="L41" s="151">
        <v>25</v>
      </c>
      <c r="M41" s="151"/>
      <c r="N41" s="151"/>
      <c r="O41" s="151"/>
      <c r="P41" s="151"/>
      <c r="Q41" s="151"/>
      <c r="R41" s="151"/>
      <c r="S41" s="154"/>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row>
    <row r="42" spans="1:44" s="96" customFormat="1" ht="15.75">
      <c r="A42" s="149">
        <v>39753</v>
      </c>
      <c r="B42" s="150">
        <v>35</v>
      </c>
      <c r="C42" s="151">
        <v>35</v>
      </c>
      <c r="D42" s="151">
        <v>34</v>
      </c>
      <c r="E42" s="151">
        <v>33</v>
      </c>
      <c r="F42" s="151">
        <v>32</v>
      </c>
      <c r="G42" s="151">
        <v>31</v>
      </c>
      <c r="H42" s="151">
        <v>30</v>
      </c>
      <c r="I42" s="151">
        <v>29</v>
      </c>
      <c r="J42" s="151">
        <v>28</v>
      </c>
      <c r="K42" s="151">
        <v>27</v>
      </c>
      <c r="L42" s="151">
        <v>26</v>
      </c>
      <c r="M42" s="151"/>
      <c r="N42" s="151"/>
      <c r="O42" s="151"/>
      <c r="P42" s="151"/>
      <c r="Q42" s="151"/>
      <c r="R42" s="151"/>
      <c r="S42" s="154"/>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row>
    <row r="43" spans="1:44" s="142" customFormat="1" ht="16.5" thickBot="1">
      <c r="A43" s="149">
        <v>39783</v>
      </c>
      <c r="B43" s="162">
        <v>36</v>
      </c>
      <c r="C43" s="163">
        <v>36</v>
      </c>
      <c r="D43" s="163">
        <v>35</v>
      </c>
      <c r="E43" s="163">
        <v>34</v>
      </c>
      <c r="F43" s="164">
        <v>33</v>
      </c>
      <c r="G43" s="163">
        <v>32</v>
      </c>
      <c r="H43" s="163">
        <v>31</v>
      </c>
      <c r="I43" s="163">
        <v>30</v>
      </c>
      <c r="J43" s="163">
        <v>29</v>
      </c>
      <c r="K43" s="163">
        <v>28</v>
      </c>
      <c r="L43" s="163">
        <v>27</v>
      </c>
      <c r="M43" s="163"/>
      <c r="N43" s="163"/>
      <c r="O43" s="163"/>
      <c r="P43" s="163"/>
      <c r="Q43" s="163"/>
      <c r="R43" s="163"/>
      <c r="S43" s="165"/>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row>
    <row r="44" spans="1:44" s="142" customFormat="1" ht="16.5">
      <c r="A44" s="276" t="s">
        <v>135</v>
      </c>
      <c r="B44" s="278"/>
      <c r="C44" s="278"/>
      <c r="D44" s="278"/>
      <c r="E44" s="278"/>
      <c r="F44" s="278"/>
      <c r="G44" s="278"/>
      <c r="H44" s="278"/>
      <c r="I44" s="278"/>
      <c r="J44" s="278"/>
      <c r="K44" s="278"/>
      <c r="L44" s="278"/>
      <c r="M44" s="278"/>
      <c r="N44" s="278"/>
      <c r="O44" s="278"/>
      <c r="P44" s="278"/>
      <c r="Q44" s="278"/>
      <c r="R44" s="278"/>
      <c r="S44" s="27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row>
    <row r="45" spans="1:44" s="146" customFormat="1" ht="18.95" customHeight="1">
      <c r="A45" s="166"/>
      <c r="B45" s="167" t="s">
        <v>43</v>
      </c>
      <c r="C45" s="144" t="str">
        <f t="shared" ref="C45:I45" si="0">C5</f>
        <v>Core Power</v>
      </c>
      <c r="D45" s="144" t="str">
        <f t="shared" si="0"/>
        <v>Chad - Bike Shelter</v>
      </c>
      <c r="E45" s="144" t="str">
        <f t="shared" si="0"/>
        <v>Product 3</v>
      </c>
      <c r="F45" s="144" t="str">
        <f t="shared" si="0"/>
        <v>Product 4</v>
      </c>
      <c r="G45" s="144" t="str">
        <f>G5</f>
        <v>Product 5</v>
      </c>
      <c r="H45" s="144" t="str">
        <f t="shared" si="0"/>
        <v>Product 6</v>
      </c>
      <c r="I45" s="144" t="str">
        <f t="shared" si="0"/>
        <v>Product 7</v>
      </c>
      <c r="J45" s="144" t="str">
        <f>J5</f>
        <v>Product 8</v>
      </c>
      <c r="K45" s="144" t="str">
        <f>K5</f>
        <v>Product 9</v>
      </c>
      <c r="L45" s="144" t="str">
        <f t="shared" ref="L45:R45" si="1">L5</f>
        <v>Product 10</v>
      </c>
      <c r="M45" s="144" t="str">
        <f t="shared" si="1"/>
        <v>Product 11</v>
      </c>
      <c r="N45" s="144" t="str">
        <f t="shared" si="1"/>
        <v>Product 12</v>
      </c>
      <c r="O45" s="144" t="str">
        <f t="shared" si="1"/>
        <v>Product 13</v>
      </c>
      <c r="P45" s="144" t="str">
        <f t="shared" si="1"/>
        <v>Product 14</v>
      </c>
      <c r="Q45" s="144" t="str">
        <f t="shared" si="1"/>
        <v>Product 15</v>
      </c>
      <c r="R45" s="144" t="str">
        <f t="shared" si="1"/>
        <v>Product 16</v>
      </c>
      <c r="S45" s="144" t="s">
        <v>189</v>
      </c>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row>
    <row r="46" spans="1:44" s="142" customFormat="1" ht="15.75">
      <c r="A46" s="149">
        <f>A8</f>
        <v>38718</v>
      </c>
      <c r="B46" s="150">
        <v>1</v>
      </c>
      <c r="C46" s="168">
        <f t="shared" ref="C46:C79" si="2">C8*C$6</f>
        <v>9600</v>
      </c>
      <c r="D46" s="168">
        <f t="shared" ref="D46:R46" si="3">D8*D$6</f>
        <v>8500</v>
      </c>
      <c r="E46" s="168">
        <f t="shared" si="3"/>
        <v>0</v>
      </c>
      <c r="F46" s="168">
        <f t="shared" si="3"/>
        <v>0</v>
      </c>
      <c r="G46" s="168">
        <f t="shared" si="3"/>
        <v>0</v>
      </c>
      <c r="H46" s="168">
        <f t="shared" si="3"/>
        <v>0</v>
      </c>
      <c r="I46" s="168">
        <f t="shared" si="3"/>
        <v>0</v>
      </c>
      <c r="J46" s="168">
        <f t="shared" si="3"/>
        <v>0</v>
      </c>
      <c r="K46" s="168">
        <f t="shared" si="3"/>
        <v>0</v>
      </c>
      <c r="L46" s="168">
        <f t="shared" si="3"/>
        <v>0</v>
      </c>
      <c r="M46" s="168">
        <f t="shared" si="3"/>
        <v>0</v>
      </c>
      <c r="N46" s="168">
        <f t="shared" si="3"/>
        <v>0</v>
      </c>
      <c r="O46" s="168">
        <f t="shared" si="3"/>
        <v>0</v>
      </c>
      <c r="P46" s="168">
        <f t="shared" si="3"/>
        <v>0</v>
      </c>
      <c r="Q46" s="168">
        <f t="shared" si="3"/>
        <v>0</v>
      </c>
      <c r="R46" s="168">
        <f t="shared" si="3"/>
        <v>0</v>
      </c>
      <c r="S46" s="168">
        <f>SUM(C46:R46)</f>
        <v>18100</v>
      </c>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row>
    <row r="47" spans="1:44" s="142" customFormat="1" ht="15.75">
      <c r="A47" s="149">
        <f t="shared" ref="A47:A81" si="4">A9</f>
        <v>38754</v>
      </c>
      <c r="B47" s="150">
        <v>2</v>
      </c>
      <c r="C47" s="168">
        <f t="shared" si="2"/>
        <v>9600</v>
      </c>
      <c r="D47" s="168">
        <f t="shared" ref="D47:R47" si="5">D9*D$6</f>
        <v>0</v>
      </c>
      <c r="E47" s="168">
        <f t="shared" si="5"/>
        <v>0</v>
      </c>
      <c r="F47" s="168">
        <f t="shared" si="5"/>
        <v>0</v>
      </c>
      <c r="G47" s="168">
        <f t="shared" si="5"/>
        <v>0</v>
      </c>
      <c r="H47" s="168">
        <f t="shared" si="5"/>
        <v>0</v>
      </c>
      <c r="I47" s="168">
        <f t="shared" si="5"/>
        <v>0</v>
      </c>
      <c r="J47" s="168">
        <f t="shared" si="5"/>
        <v>0</v>
      </c>
      <c r="K47" s="168">
        <f t="shared" si="5"/>
        <v>0</v>
      </c>
      <c r="L47" s="168">
        <f t="shared" si="5"/>
        <v>0</v>
      </c>
      <c r="M47" s="168">
        <f t="shared" si="5"/>
        <v>0</v>
      </c>
      <c r="N47" s="168">
        <f t="shared" si="5"/>
        <v>0</v>
      </c>
      <c r="O47" s="168">
        <f t="shared" si="5"/>
        <v>0</v>
      </c>
      <c r="P47" s="168">
        <f t="shared" si="5"/>
        <v>0</v>
      </c>
      <c r="Q47" s="168">
        <f t="shared" si="5"/>
        <v>0</v>
      </c>
      <c r="R47" s="168">
        <f t="shared" si="5"/>
        <v>0</v>
      </c>
      <c r="S47" s="168">
        <f t="shared" ref="S47:S81" si="6">SUM(C47:R47)</f>
        <v>9600</v>
      </c>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row>
    <row r="48" spans="1:44" s="142" customFormat="1" ht="15.75">
      <c r="A48" s="149">
        <f t="shared" si="4"/>
        <v>38790</v>
      </c>
      <c r="B48" s="150">
        <v>3</v>
      </c>
      <c r="C48" s="168">
        <f t="shared" si="2"/>
        <v>14400</v>
      </c>
      <c r="D48" s="168">
        <f t="shared" ref="D48:R48" si="7">D10*D$6</f>
        <v>17000</v>
      </c>
      <c r="E48" s="168">
        <f t="shared" si="7"/>
        <v>1000</v>
      </c>
      <c r="F48" s="168">
        <f t="shared" si="7"/>
        <v>0</v>
      </c>
      <c r="G48" s="168">
        <f t="shared" si="7"/>
        <v>0</v>
      </c>
      <c r="H48" s="168">
        <f t="shared" si="7"/>
        <v>0</v>
      </c>
      <c r="I48" s="168">
        <f t="shared" si="7"/>
        <v>0</v>
      </c>
      <c r="J48" s="168">
        <f t="shared" si="7"/>
        <v>0</v>
      </c>
      <c r="K48" s="168">
        <f t="shared" si="7"/>
        <v>0</v>
      </c>
      <c r="L48" s="168">
        <f t="shared" si="7"/>
        <v>0</v>
      </c>
      <c r="M48" s="168">
        <f t="shared" si="7"/>
        <v>0</v>
      </c>
      <c r="N48" s="168">
        <f t="shared" si="7"/>
        <v>0</v>
      </c>
      <c r="O48" s="168">
        <f t="shared" si="7"/>
        <v>0</v>
      </c>
      <c r="P48" s="168">
        <f t="shared" si="7"/>
        <v>0</v>
      </c>
      <c r="Q48" s="168">
        <f t="shared" si="7"/>
        <v>0</v>
      </c>
      <c r="R48" s="168">
        <f t="shared" si="7"/>
        <v>0</v>
      </c>
      <c r="S48" s="168">
        <f t="shared" si="6"/>
        <v>32400</v>
      </c>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row>
    <row r="49" spans="1:44" s="142" customFormat="1" ht="15.75">
      <c r="A49" s="149">
        <f t="shared" si="4"/>
        <v>38826</v>
      </c>
      <c r="B49" s="150">
        <v>4</v>
      </c>
      <c r="C49" s="168">
        <f t="shared" si="2"/>
        <v>19200</v>
      </c>
      <c r="D49" s="168">
        <f t="shared" ref="D49:R49" si="8">D11*D$6</f>
        <v>25500</v>
      </c>
      <c r="E49" s="168">
        <f t="shared" si="8"/>
        <v>2000</v>
      </c>
      <c r="F49" s="168">
        <f t="shared" si="8"/>
        <v>1250</v>
      </c>
      <c r="G49" s="168">
        <f t="shared" si="8"/>
        <v>0</v>
      </c>
      <c r="H49" s="168">
        <f t="shared" si="8"/>
        <v>0</v>
      </c>
      <c r="I49" s="168">
        <f t="shared" si="8"/>
        <v>0</v>
      </c>
      <c r="J49" s="168">
        <f t="shared" si="8"/>
        <v>0</v>
      </c>
      <c r="K49" s="168">
        <f t="shared" si="8"/>
        <v>0</v>
      </c>
      <c r="L49" s="168">
        <f t="shared" si="8"/>
        <v>0</v>
      </c>
      <c r="M49" s="168">
        <f t="shared" si="8"/>
        <v>0</v>
      </c>
      <c r="N49" s="168">
        <f t="shared" si="8"/>
        <v>0</v>
      </c>
      <c r="O49" s="168">
        <f t="shared" si="8"/>
        <v>0</v>
      </c>
      <c r="P49" s="168">
        <f t="shared" si="8"/>
        <v>0</v>
      </c>
      <c r="Q49" s="168">
        <f t="shared" si="8"/>
        <v>0</v>
      </c>
      <c r="R49" s="168">
        <f t="shared" si="8"/>
        <v>0</v>
      </c>
      <c r="S49" s="168">
        <f t="shared" si="6"/>
        <v>47950</v>
      </c>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row>
    <row r="50" spans="1:44" s="142" customFormat="1" ht="15.75">
      <c r="A50" s="149">
        <f t="shared" si="4"/>
        <v>38862</v>
      </c>
      <c r="B50" s="150">
        <v>5</v>
      </c>
      <c r="C50" s="168">
        <f t="shared" si="2"/>
        <v>24000</v>
      </c>
      <c r="D50" s="168">
        <f t="shared" ref="D50:R50" si="9">D12*D$6</f>
        <v>34000</v>
      </c>
      <c r="E50" s="168">
        <f t="shared" si="9"/>
        <v>3000</v>
      </c>
      <c r="F50" s="168">
        <f t="shared" si="9"/>
        <v>2500</v>
      </c>
      <c r="G50" s="168">
        <f t="shared" si="9"/>
        <v>1500</v>
      </c>
      <c r="H50" s="168">
        <f t="shared" si="9"/>
        <v>0</v>
      </c>
      <c r="I50" s="168">
        <f t="shared" si="9"/>
        <v>0</v>
      </c>
      <c r="J50" s="168">
        <f t="shared" si="9"/>
        <v>0</v>
      </c>
      <c r="K50" s="168">
        <f t="shared" si="9"/>
        <v>0</v>
      </c>
      <c r="L50" s="168">
        <f t="shared" si="9"/>
        <v>0</v>
      </c>
      <c r="M50" s="168">
        <f t="shared" si="9"/>
        <v>0</v>
      </c>
      <c r="N50" s="168">
        <f t="shared" si="9"/>
        <v>0</v>
      </c>
      <c r="O50" s="168">
        <f t="shared" si="9"/>
        <v>0</v>
      </c>
      <c r="P50" s="168">
        <f t="shared" si="9"/>
        <v>0</v>
      </c>
      <c r="Q50" s="168">
        <f t="shared" si="9"/>
        <v>0</v>
      </c>
      <c r="R50" s="168">
        <f t="shared" si="9"/>
        <v>0</v>
      </c>
      <c r="S50" s="168">
        <f t="shared" si="6"/>
        <v>65000</v>
      </c>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row>
    <row r="51" spans="1:44" s="142" customFormat="1" ht="15.75">
      <c r="A51" s="149">
        <f t="shared" si="4"/>
        <v>38898</v>
      </c>
      <c r="B51" s="150">
        <v>6</v>
      </c>
      <c r="C51" s="168">
        <f t="shared" si="2"/>
        <v>28800</v>
      </c>
      <c r="D51" s="168">
        <f t="shared" ref="D51:R51" si="10">D13*D$6</f>
        <v>42500</v>
      </c>
      <c r="E51" s="168">
        <f t="shared" si="10"/>
        <v>4000</v>
      </c>
      <c r="F51" s="168">
        <f t="shared" si="10"/>
        <v>3750</v>
      </c>
      <c r="G51" s="168">
        <f t="shared" si="10"/>
        <v>3000</v>
      </c>
      <c r="H51" s="168">
        <f t="shared" si="10"/>
        <v>2000</v>
      </c>
      <c r="I51" s="168">
        <f t="shared" si="10"/>
        <v>0</v>
      </c>
      <c r="J51" s="168">
        <f t="shared" si="10"/>
        <v>0</v>
      </c>
      <c r="K51" s="168">
        <f t="shared" si="10"/>
        <v>0</v>
      </c>
      <c r="L51" s="168">
        <f t="shared" si="10"/>
        <v>0</v>
      </c>
      <c r="M51" s="168">
        <f t="shared" si="10"/>
        <v>0</v>
      </c>
      <c r="N51" s="168">
        <f t="shared" si="10"/>
        <v>0</v>
      </c>
      <c r="O51" s="168">
        <f t="shared" si="10"/>
        <v>0</v>
      </c>
      <c r="P51" s="168">
        <f t="shared" si="10"/>
        <v>0</v>
      </c>
      <c r="Q51" s="168">
        <f t="shared" si="10"/>
        <v>0</v>
      </c>
      <c r="R51" s="168">
        <f t="shared" si="10"/>
        <v>0</v>
      </c>
      <c r="S51" s="168">
        <f t="shared" si="6"/>
        <v>84050</v>
      </c>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row>
    <row r="52" spans="1:44" s="142" customFormat="1" ht="15.75">
      <c r="A52" s="149">
        <f t="shared" si="4"/>
        <v>38899</v>
      </c>
      <c r="B52" s="150">
        <v>7</v>
      </c>
      <c r="C52" s="168">
        <f t="shared" si="2"/>
        <v>33600</v>
      </c>
      <c r="D52" s="168">
        <f t="shared" ref="D52:R52" si="11">D14*D$6</f>
        <v>51000</v>
      </c>
      <c r="E52" s="168">
        <f t="shared" si="11"/>
        <v>5000</v>
      </c>
      <c r="F52" s="168">
        <f t="shared" si="11"/>
        <v>5000</v>
      </c>
      <c r="G52" s="168">
        <f t="shared" si="11"/>
        <v>4500</v>
      </c>
      <c r="H52" s="168">
        <f t="shared" si="11"/>
        <v>4000</v>
      </c>
      <c r="I52" s="168">
        <f t="shared" si="11"/>
        <v>2500</v>
      </c>
      <c r="J52" s="168">
        <f t="shared" si="11"/>
        <v>0</v>
      </c>
      <c r="K52" s="168">
        <f t="shared" si="11"/>
        <v>0</v>
      </c>
      <c r="L52" s="168">
        <f t="shared" si="11"/>
        <v>0</v>
      </c>
      <c r="M52" s="168">
        <f t="shared" si="11"/>
        <v>0</v>
      </c>
      <c r="N52" s="168">
        <f t="shared" si="11"/>
        <v>0</v>
      </c>
      <c r="O52" s="168">
        <f t="shared" si="11"/>
        <v>0</v>
      </c>
      <c r="P52" s="168">
        <f t="shared" si="11"/>
        <v>0</v>
      </c>
      <c r="Q52" s="168">
        <f t="shared" si="11"/>
        <v>0</v>
      </c>
      <c r="R52" s="168">
        <f t="shared" si="11"/>
        <v>0</v>
      </c>
      <c r="S52" s="168">
        <f t="shared" si="6"/>
        <v>105600</v>
      </c>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row>
    <row r="53" spans="1:44" s="142" customFormat="1" ht="15.75">
      <c r="A53" s="149">
        <f t="shared" si="4"/>
        <v>38930</v>
      </c>
      <c r="B53" s="150">
        <v>8</v>
      </c>
      <c r="C53" s="168">
        <f t="shared" si="2"/>
        <v>38400</v>
      </c>
      <c r="D53" s="168">
        <f t="shared" ref="D53:R53" si="12">D15*D$6</f>
        <v>59500</v>
      </c>
      <c r="E53" s="168">
        <f t="shared" si="12"/>
        <v>6000</v>
      </c>
      <c r="F53" s="168">
        <f t="shared" si="12"/>
        <v>6250</v>
      </c>
      <c r="G53" s="168">
        <f t="shared" si="12"/>
        <v>6000</v>
      </c>
      <c r="H53" s="168">
        <f t="shared" si="12"/>
        <v>6000</v>
      </c>
      <c r="I53" s="168">
        <f t="shared" si="12"/>
        <v>5000</v>
      </c>
      <c r="J53" s="168">
        <f t="shared" si="12"/>
        <v>3000</v>
      </c>
      <c r="K53" s="168">
        <f t="shared" si="12"/>
        <v>0</v>
      </c>
      <c r="L53" s="168">
        <f t="shared" si="12"/>
        <v>0</v>
      </c>
      <c r="M53" s="168">
        <f t="shared" si="12"/>
        <v>0</v>
      </c>
      <c r="N53" s="168">
        <f t="shared" si="12"/>
        <v>0</v>
      </c>
      <c r="O53" s="168">
        <f t="shared" si="12"/>
        <v>0</v>
      </c>
      <c r="P53" s="168">
        <f t="shared" si="12"/>
        <v>0</v>
      </c>
      <c r="Q53" s="168">
        <f t="shared" si="12"/>
        <v>0</v>
      </c>
      <c r="R53" s="168">
        <f t="shared" si="12"/>
        <v>0</v>
      </c>
      <c r="S53" s="168">
        <f t="shared" si="6"/>
        <v>130150</v>
      </c>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row>
    <row r="54" spans="1:44" s="142" customFormat="1" ht="15.75">
      <c r="A54" s="149">
        <f t="shared" si="4"/>
        <v>38961</v>
      </c>
      <c r="B54" s="150">
        <v>9</v>
      </c>
      <c r="C54" s="168">
        <f t="shared" si="2"/>
        <v>43200</v>
      </c>
      <c r="D54" s="168">
        <f t="shared" ref="D54:R54" si="13">D16*D$6</f>
        <v>68000</v>
      </c>
      <c r="E54" s="168">
        <f t="shared" si="13"/>
        <v>7000</v>
      </c>
      <c r="F54" s="168">
        <f t="shared" si="13"/>
        <v>7500</v>
      </c>
      <c r="G54" s="168">
        <f t="shared" si="13"/>
        <v>7500</v>
      </c>
      <c r="H54" s="168">
        <f t="shared" si="13"/>
        <v>8000</v>
      </c>
      <c r="I54" s="168">
        <f t="shared" si="13"/>
        <v>7500</v>
      </c>
      <c r="J54" s="168">
        <f t="shared" si="13"/>
        <v>6000</v>
      </c>
      <c r="K54" s="168">
        <f t="shared" si="13"/>
        <v>3000</v>
      </c>
      <c r="L54" s="168">
        <f t="shared" si="13"/>
        <v>0</v>
      </c>
      <c r="M54" s="168">
        <f t="shared" si="13"/>
        <v>0</v>
      </c>
      <c r="N54" s="168">
        <f t="shared" si="13"/>
        <v>0</v>
      </c>
      <c r="O54" s="168">
        <f t="shared" si="13"/>
        <v>0</v>
      </c>
      <c r="P54" s="168">
        <f t="shared" si="13"/>
        <v>0</v>
      </c>
      <c r="Q54" s="168">
        <f t="shared" si="13"/>
        <v>0</v>
      </c>
      <c r="R54" s="168">
        <f t="shared" si="13"/>
        <v>0</v>
      </c>
      <c r="S54" s="168">
        <f t="shared" si="6"/>
        <v>157700</v>
      </c>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row>
    <row r="55" spans="1:44" s="142" customFormat="1" ht="15.75">
      <c r="A55" s="149">
        <f t="shared" si="4"/>
        <v>38996</v>
      </c>
      <c r="B55" s="150">
        <v>10</v>
      </c>
      <c r="C55" s="168">
        <f t="shared" si="2"/>
        <v>48000</v>
      </c>
      <c r="D55" s="168">
        <f t="shared" ref="D55:R55" si="14">D17*D$6</f>
        <v>76500</v>
      </c>
      <c r="E55" s="168">
        <f t="shared" si="14"/>
        <v>8000</v>
      </c>
      <c r="F55" s="168">
        <f t="shared" si="14"/>
        <v>8750</v>
      </c>
      <c r="G55" s="168">
        <f t="shared" si="14"/>
        <v>9000</v>
      </c>
      <c r="H55" s="168">
        <f t="shared" si="14"/>
        <v>10000</v>
      </c>
      <c r="I55" s="168">
        <f t="shared" si="14"/>
        <v>10000</v>
      </c>
      <c r="J55" s="168">
        <f t="shared" si="14"/>
        <v>9000</v>
      </c>
      <c r="K55" s="168">
        <f t="shared" si="14"/>
        <v>6000</v>
      </c>
      <c r="L55" s="168">
        <f t="shared" si="14"/>
        <v>3000</v>
      </c>
      <c r="M55" s="168">
        <f t="shared" si="14"/>
        <v>0</v>
      </c>
      <c r="N55" s="168">
        <f t="shared" si="14"/>
        <v>0</v>
      </c>
      <c r="O55" s="168">
        <f t="shared" si="14"/>
        <v>0</v>
      </c>
      <c r="P55" s="168">
        <f t="shared" si="14"/>
        <v>0</v>
      </c>
      <c r="Q55" s="168">
        <f t="shared" si="14"/>
        <v>0</v>
      </c>
      <c r="R55" s="168">
        <f t="shared" si="14"/>
        <v>0</v>
      </c>
      <c r="S55" s="168">
        <f t="shared" si="6"/>
        <v>188250</v>
      </c>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row>
    <row r="56" spans="1:44" s="142" customFormat="1" ht="15.75">
      <c r="A56" s="149">
        <f t="shared" si="4"/>
        <v>39027</v>
      </c>
      <c r="B56" s="150">
        <v>11</v>
      </c>
      <c r="C56" s="168">
        <f t="shared" si="2"/>
        <v>52800</v>
      </c>
      <c r="D56" s="168">
        <f t="shared" ref="D56:R56" si="15">D18*D$6</f>
        <v>85000</v>
      </c>
      <c r="E56" s="168">
        <f t="shared" si="15"/>
        <v>9000</v>
      </c>
      <c r="F56" s="168">
        <f t="shared" si="15"/>
        <v>10000</v>
      </c>
      <c r="G56" s="168">
        <f t="shared" si="15"/>
        <v>10500</v>
      </c>
      <c r="H56" s="168">
        <f t="shared" si="15"/>
        <v>12000</v>
      </c>
      <c r="I56" s="168">
        <f t="shared" si="15"/>
        <v>12500</v>
      </c>
      <c r="J56" s="168">
        <f t="shared" si="15"/>
        <v>12000</v>
      </c>
      <c r="K56" s="168">
        <f t="shared" si="15"/>
        <v>9000</v>
      </c>
      <c r="L56" s="168">
        <f t="shared" si="15"/>
        <v>6000</v>
      </c>
      <c r="M56" s="168">
        <f t="shared" si="15"/>
        <v>0</v>
      </c>
      <c r="N56" s="168">
        <f t="shared" si="15"/>
        <v>0</v>
      </c>
      <c r="O56" s="168">
        <f t="shared" si="15"/>
        <v>0</v>
      </c>
      <c r="P56" s="168">
        <f t="shared" si="15"/>
        <v>0</v>
      </c>
      <c r="Q56" s="168">
        <f t="shared" si="15"/>
        <v>0</v>
      </c>
      <c r="R56" s="168">
        <f t="shared" si="15"/>
        <v>0</v>
      </c>
      <c r="S56" s="168">
        <f t="shared" si="6"/>
        <v>218800</v>
      </c>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row>
    <row r="57" spans="1:44" s="171" customFormat="1" ht="15.75">
      <c r="A57" s="149">
        <f t="shared" si="4"/>
        <v>39057</v>
      </c>
      <c r="B57" s="169">
        <v>12</v>
      </c>
      <c r="C57" s="168">
        <f t="shared" si="2"/>
        <v>57600</v>
      </c>
      <c r="D57" s="168">
        <f t="shared" ref="D57:R57" si="16">D19*D$6</f>
        <v>93500</v>
      </c>
      <c r="E57" s="168">
        <f t="shared" si="16"/>
        <v>10000</v>
      </c>
      <c r="F57" s="168">
        <f t="shared" si="16"/>
        <v>11250</v>
      </c>
      <c r="G57" s="168">
        <f t="shared" si="16"/>
        <v>12000</v>
      </c>
      <c r="H57" s="168">
        <f t="shared" si="16"/>
        <v>14000</v>
      </c>
      <c r="I57" s="168">
        <f t="shared" si="16"/>
        <v>15000</v>
      </c>
      <c r="J57" s="168">
        <f t="shared" si="16"/>
        <v>15000</v>
      </c>
      <c r="K57" s="168">
        <f t="shared" si="16"/>
        <v>12000</v>
      </c>
      <c r="L57" s="168">
        <f t="shared" si="16"/>
        <v>9000</v>
      </c>
      <c r="M57" s="168">
        <f t="shared" si="16"/>
        <v>0</v>
      </c>
      <c r="N57" s="168">
        <f t="shared" si="16"/>
        <v>0</v>
      </c>
      <c r="O57" s="168">
        <f t="shared" si="16"/>
        <v>0</v>
      </c>
      <c r="P57" s="168">
        <f t="shared" si="16"/>
        <v>0</v>
      </c>
      <c r="Q57" s="168">
        <f t="shared" si="16"/>
        <v>0</v>
      </c>
      <c r="R57" s="168">
        <f t="shared" si="16"/>
        <v>0</v>
      </c>
      <c r="S57" s="168">
        <f t="shared" si="6"/>
        <v>249350</v>
      </c>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row>
    <row r="58" spans="1:44" s="96" customFormat="1" ht="15.75">
      <c r="A58" s="149">
        <f t="shared" si="4"/>
        <v>39084</v>
      </c>
      <c r="B58" s="150">
        <v>13</v>
      </c>
      <c r="C58" s="168">
        <f t="shared" si="2"/>
        <v>62400</v>
      </c>
      <c r="D58" s="168">
        <f t="shared" ref="D58:R58" si="17">D20*D$6</f>
        <v>102000</v>
      </c>
      <c r="E58" s="168">
        <f t="shared" si="17"/>
        <v>11000</v>
      </c>
      <c r="F58" s="168">
        <f t="shared" si="17"/>
        <v>12500</v>
      </c>
      <c r="G58" s="168">
        <f t="shared" si="17"/>
        <v>13500</v>
      </c>
      <c r="H58" s="168">
        <f t="shared" si="17"/>
        <v>16000</v>
      </c>
      <c r="I58" s="168">
        <f t="shared" si="17"/>
        <v>17500</v>
      </c>
      <c r="J58" s="168">
        <f t="shared" si="17"/>
        <v>18000</v>
      </c>
      <c r="K58" s="168">
        <f t="shared" si="17"/>
        <v>15000</v>
      </c>
      <c r="L58" s="168">
        <f t="shared" si="17"/>
        <v>12000</v>
      </c>
      <c r="M58" s="168">
        <f t="shared" si="17"/>
        <v>0</v>
      </c>
      <c r="N58" s="168">
        <f t="shared" si="17"/>
        <v>0</v>
      </c>
      <c r="O58" s="168">
        <f t="shared" si="17"/>
        <v>0</v>
      </c>
      <c r="P58" s="168">
        <f t="shared" si="17"/>
        <v>0</v>
      </c>
      <c r="Q58" s="168">
        <f t="shared" si="17"/>
        <v>0</v>
      </c>
      <c r="R58" s="168">
        <f t="shared" si="17"/>
        <v>0</v>
      </c>
      <c r="S58" s="168">
        <f t="shared" si="6"/>
        <v>279900</v>
      </c>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row>
    <row r="59" spans="1:44" s="142" customFormat="1" ht="15.75">
      <c r="A59" s="149">
        <f t="shared" si="4"/>
        <v>39114</v>
      </c>
      <c r="B59" s="150">
        <v>14</v>
      </c>
      <c r="C59" s="168">
        <f t="shared" si="2"/>
        <v>67200</v>
      </c>
      <c r="D59" s="168">
        <f t="shared" ref="D59:R59" si="18">D21*D$6</f>
        <v>110500</v>
      </c>
      <c r="E59" s="168">
        <f t="shared" si="18"/>
        <v>12000</v>
      </c>
      <c r="F59" s="168">
        <f t="shared" si="18"/>
        <v>13750</v>
      </c>
      <c r="G59" s="168">
        <f t="shared" si="18"/>
        <v>15000</v>
      </c>
      <c r="H59" s="168">
        <f t="shared" si="18"/>
        <v>18000</v>
      </c>
      <c r="I59" s="168">
        <f t="shared" si="18"/>
        <v>20000</v>
      </c>
      <c r="J59" s="168">
        <f t="shared" si="18"/>
        <v>21000</v>
      </c>
      <c r="K59" s="168">
        <f t="shared" si="18"/>
        <v>18000</v>
      </c>
      <c r="L59" s="168">
        <f t="shared" si="18"/>
        <v>15000</v>
      </c>
      <c r="M59" s="168">
        <f t="shared" si="18"/>
        <v>0</v>
      </c>
      <c r="N59" s="168">
        <f t="shared" si="18"/>
        <v>0</v>
      </c>
      <c r="O59" s="168">
        <f t="shared" si="18"/>
        <v>0</v>
      </c>
      <c r="P59" s="168">
        <f t="shared" si="18"/>
        <v>0</v>
      </c>
      <c r="Q59" s="168">
        <f t="shared" si="18"/>
        <v>0</v>
      </c>
      <c r="R59" s="168">
        <f t="shared" si="18"/>
        <v>0</v>
      </c>
      <c r="S59" s="168">
        <f t="shared" si="6"/>
        <v>310450</v>
      </c>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row>
    <row r="60" spans="1:44" s="142" customFormat="1" ht="15.75">
      <c r="A60" s="149">
        <f t="shared" si="4"/>
        <v>39144</v>
      </c>
      <c r="B60" s="150">
        <v>15</v>
      </c>
      <c r="C60" s="168">
        <f t="shared" si="2"/>
        <v>72000</v>
      </c>
      <c r="D60" s="168">
        <f t="shared" ref="D60:R60" si="19">D22*D$6</f>
        <v>119000</v>
      </c>
      <c r="E60" s="168">
        <f t="shared" si="19"/>
        <v>13000</v>
      </c>
      <c r="F60" s="168">
        <f t="shared" si="19"/>
        <v>15000</v>
      </c>
      <c r="G60" s="168">
        <f t="shared" si="19"/>
        <v>16500</v>
      </c>
      <c r="H60" s="168">
        <f t="shared" si="19"/>
        <v>20000</v>
      </c>
      <c r="I60" s="168">
        <f t="shared" si="19"/>
        <v>22500</v>
      </c>
      <c r="J60" s="168">
        <f t="shared" si="19"/>
        <v>24000</v>
      </c>
      <c r="K60" s="168">
        <f t="shared" si="19"/>
        <v>21000</v>
      </c>
      <c r="L60" s="168">
        <f t="shared" si="19"/>
        <v>18000</v>
      </c>
      <c r="M60" s="168">
        <f t="shared" si="19"/>
        <v>0</v>
      </c>
      <c r="N60" s="168">
        <f t="shared" si="19"/>
        <v>0</v>
      </c>
      <c r="O60" s="168">
        <f t="shared" si="19"/>
        <v>0</v>
      </c>
      <c r="P60" s="168">
        <f t="shared" si="19"/>
        <v>0</v>
      </c>
      <c r="Q60" s="168">
        <f t="shared" si="19"/>
        <v>0</v>
      </c>
      <c r="R60" s="168">
        <f t="shared" si="19"/>
        <v>0</v>
      </c>
      <c r="S60" s="168">
        <f t="shared" si="6"/>
        <v>341000</v>
      </c>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row>
    <row r="61" spans="1:44" s="142" customFormat="1" ht="15.75">
      <c r="A61" s="149">
        <f t="shared" si="4"/>
        <v>39174</v>
      </c>
      <c r="B61" s="150">
        <v>16</v>
      </c>
      <c r="C61" s="168">
        <f t="shared" si="2"/>
        <v>76800</v>
      </c>
      <c r="D61" s="168">
        <f t="shared" ref="D61:R61" si="20">D23*D$6</f>
        <v>127500</v>
      </c>
      <c r="E61" s="168">
        <f t="shared" si="20"/>
        <v>14000</v>
      </c>
      <c r="F61" s="168">
        <f t="shared" si="20"/>
        <v>16250</v>
      </c>
      <c r="G61" s="168">
        <f t="shared" si="20"/>
        <v>18000</v>
      </c>
      <c r="H61" s="168">
        <f t="shared" si="20"/>
        <v>22000</v>
      </c>
      <c r="I61" s="168">
        <f t="shared" si="20"/>
        <v>25000</v>
      </c>
      <c r="J61" s="168">
        <f t="shared" si="20"/>
        <v>27000</v>
      </c>
      <c r="K61" s="168">
        <f t="shared" si="20"/>
        <v>24000</v>
      </c>
      <c r="L61" s="168">
        <f t="shared" si="20"/>
        <v>21000</v>
      </c>
      <c r="M61" s="168">
        <f t="shared" si="20"/>
        <v>0</v>
      </c>
      <c r="N61" s="168">
        <f t="shared" si="20"/>
        <v>0</v>
      </c>
      <c r="O61" s="168">
        <f t="shared" si="20"/>
        <v>0</v>
      </c>
      <c r="P61" s="168">
        <f t="shared" si="20"/>
        <v>0</v>
      </c>
      <c r="Q61" s="168">
        <f t="shared" si="20"/>
        <v>0</v>
      </c>
      <c r="R61" s="168">
        <f t="shared" si="20"/>
        <v>0</v>
      </c>
      <c r="S61" s="168">
        <f t="shared" si="6"/>
        <v>371550</v>
      </c>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row>
    <row r="62" spans="1:44" s="142" customFormat="1" ht="15.75">
      <c r="A62" s="149">
        <f t="shared" si="4"/>
        <v>39204</v>
      </c>
      <c r="B62" s="150">
        <v>17</v>
      </c>
      <c r="C62" s="168">
        <f t="shared" si="2"/>
        <v>81600</v>
      </c>
      <c r="D62" s="168">
        <f t="shared" ref="D62:R62" si="21">D24*D$6</f>
        <v>136000</v>
      </c>
      <c r="E62" s="168">
        <f t="shared" si="21"/>
        <v>15000</v>
      </c>
      <c r="F62" s="168">
        <f t="shared" si="21"/>
        <v>17500</v>
      </c>
      <c r="G62" s="168">
        <f t="shared" si="21"/>
        <v>19500</v>
      </c>
      <c r="H62" s="168">
        <f t="shared" si="21"/>
        <v>24000</v>
      </c>
      <c r="I62" s="168">
        <f t="shared" si="21"/>
        <v>27500</v>
      </c>
      <c r="J62" s="168">
        <f t="shared" si="21"/>
        <v>30000</v>
      </c>
      <c r="K62" s="168">
        <f t="shared" si="21"/>
        <v>27000</v>
      </c>
      <c r="L62" s="168">
        <f t="shared" si="21"/>
        <v>24000</v>
      </c>
      <c r="M62" s="168">
        <f t="shared" si="21"/>
        <v>0</v>
      </c>
      <c r="N62" s="168">
        <f t="shared" si="21"/>
        <v>0</v>
      </c>
      <c r="O62" s="168">
        <f t="shared" si="21"/>
        <v>0</v>
      </c>
      <c r="P62" s="168">
        <f t="shared" si="21"/>
        <v>0</v>
      </c>
      <c r="Q62" s="168">
        <f t="shared" si="21"/>
        <v>0</v>
      </c>
      <c r="R62" s="168">
        <f t="shared" si="21"/>
        <v>0</v>
      </c>
      <c r="S62" s="168">
        <f t="shared" si="6"/>
        <v>402100</v>
      </c>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row>
    <row r="63" spans="1:44" s="142" customFormat="1" ht="15.75">
      <c r="A63" s="149">
        <f t="shared" si="4"/>
        <v>39234</v>
      </c>
      <c r="B63" s="150">
        <v>18</v>
      </c>
      <c r="C63" s="168">
        <f t="shared" si="2"/>
        <v>86400</v>
      </c>
      <c r="D63" s="168">
        <f t="shared" ref="D63:R63" si="22">D25*D$6</f>
        <v>144500</v>
      </c>
      <c r="E63" s="168">
        <f t="shared" si="22"/>
        <v>16000</v>
      </c>
      <c r="F63" s="168">
        <f t="shared" si="22"/>
        <v>18750</v>
      </c>
      <c r="G63" s="168">
        <f t="shared" si="22"/>
        <v>21000</v>
      </c>
      <c r="H63" s="168">
        <f t="shared" si="22"/>
        <v>26000</v>
      </c>
      <c r="I63" s="168">
        <f t="shared" si="22"/>
        <v>30000</v>
      </c>
      <c r="J63" s="168">
        <f t="shared" si="22"/>
        <v>33000</v>
      </c>
      <c r="K63" s="168">
        <f t="shared" si="22"/>
        <v>30000</v>
      </c>
      <c r="L63" s="168">
        <f t="shared" si="22"/>
        <v>27000</v>
      </c>
      <c r="M63" s="168">
        <f t="shared" si="22"/>
        <v>0</v>
      </c>
      <c r="N63" s="168">
        <f t="shared" si="22"/>
        <v>0</v>
      </c>
      <c r="O63" s="168">
        <f t="shared" si="22"/>
        <v>0</v>
      </c>
      <c r="P63" s="168">
        <f t="shared" si="22"/>
        <v>0</v>
      </c>
      <c r="Q63" s="168">
        <f t="shared" si="22"/>
        <v>0</v>
      </c>
      <c r="R63" s="168">
        <f t="shared" si="22"/>
        <v>0</v>
      </c>
      <c r="S63" s="168">
        <f t="shared" si="6"/>
        <v>432650</v>
      </c>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row>
    <row r="64" spans="1:44" s="142" customFormat="1" ht="15.75">
      <c r="A64" s="149">
        <f t="shared" si="4"/>
        <v>39264</v>
      </c>
      <c r="B64" s="150">
        <v>19</v>
      </c>
      <c r="C64" s="168">
        <f t="shared" si="2"/>
        <v>91200</v>
      </c>
      <c r="D64" s="168">
        <f t="shared" ref="D64:R64" si="23">D26*D$6</f>
        <v>153000</v>
      </c>
      <c r="E64" s="168">
        <f t="shared" si="23"/>
        <v>17000</v>
      </c>
      <c r="F64" s="168">
        <f t="shared" si="23"/>
        <v>20000</v>
      </c>
      <c r="G64" s="168">
        <f t="shared" si="23"/>
        <v>22500</v>
      </c>
      <c r="H64" s="168">
        <f t="shared" si="23"/>
        <v>28000</v>
      </c>
      <c r="I64" s="168">
        <f t="shared" si="23"/>
        <v>32500</v>
      </c>
      <c r="J64" s="168">
        <f t="shared" si="23"/>
        <v>36000</v>
      </c>
      <c r="K64" s="168">
        <f t="shared" si="23"/>
        <v>33000</v>
      </c>
      <c r="L64" s="168">
        <f t="shared" si="23"/>
        <v>30000</v>
      </c>
      <c r="M64" s="168">
        <f t="shared" si="23"/>
        <v>0</v>
      </c>
      <c r="N64" s="168">
        <f t="shared" si="23"/>
        <v>0</v>
      </c>
      <c r="O64" s="168">
        <f t="shared" si="23"/>
        <v>0</v>
      </c>
      <c r="P64" s="168">
        <f t="shared" si="23"/>
        <v>0</v>
      </c>
      <c r="Q64" s="168">
        <f t="shared" si="23"/>
        <v>0</v>
      </c>
      <c r="R64" s="168">
        <f t="shared" si="23"/>
        <v>0</v>
      </c>
      <c r="S64" s="168">
        <f t="shared" si="6"/>
        <v>463200</v>
      </c>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row>
    <row r="65" spans="1:44" s="142" customFormat="1" ht="15.75">
      <c r="A65" s="149">
        <f t="shared" si="4"/>
        <v>39324</v>
      </c>
      <c r="B65" s="150">
        <v>20</v>
      </c>
      <c r="C65" s="168">
        <f t="shared" si="2"/>
        <v>96000</v>
      </c>
      <c r="D65" s="168">
        <f t="shared" ref="D65:R65" si="24">D27*D$6</f>
        <v>161500</v>
      </c>
      <c r="E65" s="168">
        <f t="shared" si="24"/>
        <v>18000</v>
      </c>
      <c r="F65" s="168">
        <f t="shared" si="24"/>
        <v>21250</v>
      </c>
      <c r="G65" s="168">
        <f t="shared" si="24"/>
        <v>24000</v>
      </c>
      <c r="H65" s="168">
        <f t="shared" si="24"/>
        <v>30000</v>
      </c>
      <c r="I65" s="168">
        <f t="shared" si="24"/>
        <v>35000</v>
      </c>
      <c r="J65" s="168">
        <f t="shared" si="24"/>
        <v>39000</v>
      </c>
      <c r="K65" s="168">
        <f t="shared" si="24"/>
        <v>36000</v>
      </c>
      <c r="L65" s="168">
        <f t="shared" si="24"/>
        <v>33000</v>
      </c>
      <c r="M65" s="168">
        <f t="shared" si="24"/>
        <v>0</v>
      </c>
      <c r="N65" s="168">
        <f t="shared" si="24"/>
        <v>0</v>
      </c>
      <c r="O65" s="168">
        <f t="shared" si="24"/>
        <v>0</v>
      </c>
      <c r="P65" s="168">
        <f t="shared" si="24"/>
        <v>0</v>
      </c>
      <c r="Q65" s="168">
        <f t="shared" si="24"/>
        <v>0</v>
      </c>
      <c r="R65" s="168">
        <f t="shared" si="24"/>
        <v>0</v>
      </c>
      <c r="S65" s="168">
        <f t="shared" si="6"/>
        <v>493750</v>
      </c>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row>
    <row r="66" spans="1:44" s="142" customFormat="1" ht="15.75">
      <c r="A66" s="149">
        <f t="shared" si="4"/>
        <v>39354</v>
      </c>
      <c r="B66" s="150">
        <v>21</v>
      </c>
      <c r="C66" s="168">
        <f t="shared" si="2"/>
        <v>100800</v>
      </c>
      <c r="D66" s="168">
        <f t="shared" ref="D66:R66" si="25">D28*D$6</f>
        <v>170000</v>
      </c>
      <c r="E66" s="168">
        <f t="shared" si="25"/>
        <v>19000</v>
      </c>
      <c r="F66" s="168">
        <f t="shared" si="25"/>
        <v>22500</v>
      </c>
      <c r="G66" s="168">
        <f t="shared" si="25"/>
        <v>25500</v>
      </c>
      <c r="H66" s="168">
        <f t="shared" si="25"/>
        <v>32000</v>
      </c>
      <c r="I66" s="168">
        <f t="shared" si="25"/>
        <v>37500</v>
      </c>
      <c r="J66" s="168">
        <f t="shared" si="25"/>
        <v>42000</v>
      </c>
      <c r="K66" s="168">
        <f t="shared" si="25"/>
        <v>39000</v>
      </c>
      <c r="L66" s="168">
        <f t="shared" si="25"/>
        <v>36000</v>
      </c>
      <c r="M66" s="168">
        <f t="shared" si="25"/>
        <v>0</v>
      </c>
      <c r="N66" s="168">
        <f t="shared" si="25"/>
        <v>0</v>
      </c>
      <c r="O66" s="168">
        <f t="shared" si="25"/>
        <v>0</v>
      </c>
      <c r="P66" s="168">
        <f t="shared" si="25"/>
        <v>0</v>
      </c>
      <c r="Q66" s="168">
        <f t="shared" si="25"/>
        <v>0</v>
      </c>
      <c r="R66" s="168">
        <f t="shared" si="25"/>
        <v>0</v>
      </c>
      <c r="S66" s="168">
        <f t="shared" si="6"/>
        <v>524300</v>
      </c>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row>
    <row r="67" spans="1:44" s="142" customFormat="1" ht="15.75">
      <c r="A67" s="149">
        <f t="shared" si="4"/>
        <v>39384</v>
      </c>
      <c r="B67" s="150">
        <v>22</v>
      </c>
      <c r="C67" s="168">
        <f t="shared" si="2"/>
        <v>105600</v>
      </c>
      <c r="D67" s="168">
        <f t="shared" ref="D67:R67" si="26">D29*D$6</f>
        <v>178500</v>
      </c>
      <c r="E67" s="168">
        <f t="shared" si="26"/>
        <v>20000</v>
      </c>
      <c r="F67" s="168">
        <f t="shared" si="26"/>
        <v>23750</v>
      </c>
      <c r="G67" s="168">
        <f t="shared" si="26"/>
        <v>27000</v>
      </c>
      <c r="H67" s="168">
        <f t="shared" si="26"/>
        <v>34000</v>
      </c>
      <c r="I67" s="168">
        <f t="shared" si="26"/>
        <v>40000</v>
      </c>
      <c r="J67" s="168">
        <f t="shared" si="26"/>
        <v>45000</v>
      </c>
      <c r="K67" s="168">
        <f t="shared" si="26"/>
        <v>42000</v>
      </c>
      <c r="L67" s="168">
        <f t="shared" si="26"/>
        <v>39000</v>
      </c>
      <c r="M67" s="168">
        <f t="shared" si="26"/>
        <v>0</v>
      </c>
      <c r="N67" s="168">
        <f t="shared" si="26"/>
        <v>0</v>
      </c>
      <c r="O67" s="168">
        <f t="shared" si="26"/>
        <v>0</v>
      </c>
      <c r="P67" s="168">
        <f t="shared" si="26"/>
        <v>0</v>
      </c>
      <c r="Q67" s="168">
        <f t="shared" si="26"/>
        <v>0</v>
      </c>
      <c r="R67" s="168">
        <f t="shared" si="26"/>
        <v>0</v>
      </c>
      <c r="S67" s="168">
        <f t="shared" si="6"/>
        <v>554850</v>
      </c>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row>
    <row r="68" spans="1:44" s="142" customFormat="1" ht="15.75">
      <c r="A68" s="149">
        <f t="shared" si="4"/>
        <v>39414</v>
      </c>
      <c r="B68" s="150">
        <v>23</v>
      </c>
      <c r="C68" s="168">
        <f t="shared" si="2"/>
        <v>110400</v>
      </c>
      <c r="D68" s="168">
        <f t="shared" ref="D68:R68" si="27">D30*D$6</f>
        <v>187000</v>
      </c>
      <c r="E68" s="168">
        <f t="shared" si="27"/>
        <v>21000</v>
      </c>
      <c r="F68" s="168">
        <f t="shared" si="27"/>
        <v>25000</v>
      </c>
      <c r="G68" s="168">
        <f t="shared" si="27"/>
        <v>28500</v>
      </c>
      <c r="H68" s="168">
        <f t="shared" si="27"/>
        <v>36000</v>
      </c>
      <c r="I68" s="168">
        <f t="shared" si="27"/>
        <v>42500</v>
      </c>
      <c r="J68" s="168">
        <f t="shared" si="27"/>
        <v>48000</v>
      </c>
      <c r="K68" s="168">
        <f t="shared" si="27"/>
        <v>45000</v>
      </c>
      <c r="L68" s="168">
        <f t="shared" si="27"/>
        <v>42000</v>
      </c>
      <c r="M68" s="168">
        <f t="shared" si="27"/>
        <v>0</v>
      </c>
      <c r="N68" s="168">
        <f t="shared" si="27"/>
        <v>0</v>
      </c>
      <c r="O68" s="168">
        <f t="shared" si="27"/>
        <v>0</v>
      </c>
      <c r="P68" s="168">
        <f t="shared" si="27"/>
        <v>0</v>
      </c>
      <c r="Q68" s="168">
        <f t="shared" si="27"/>
        <v>0</v>
      </c>
      <c r="R68" s="168">
        <f t="shared" si="27"/>
        <v>0</v>
      </c>
      <c r="S68" s="168">
        <f t="shared" si="6"/>
        <v>585400</v>
      </c>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row>
    <row r="69" spans="1:44" s="171" customFormat="1" ht="15.75">
      <c r="A69" s="149">
        <f t="shared" si="4"/>
        <v>39423</v>
      </c>
      <c r="B69" s="169">
        <v>24</v>
      </c>
      <c r="C69" s="168">
        <f t="shared" si="2"/>
        <v>115200</v>
      </c>
      <c r="D69" s="168">
        <f t="shared" ref="D69:R69" si="28">D31*D$6</f>
        <v>195500</v>
      </c>
      <c r="E69" s="168">
        <f t="shared" si="28"/>
        <v>22000</v>
      </c>
      <c r="F69" s="168">
        <f t="shared" si="28"/>
        <v>26250</v>
      </c>
      <c r="G69" s="168">
        <f t="shared" si="28"/>
        <v>30000</v>
      </c>
      <c r="H69" s="168">
        <f t="shared" si="28"/>
        <v>38000</v>
      </c>
      <c r="I69" s="168">
        <f t="shared" si="28"/>
        <v>45000</v>
      </c>
      <c r="J69" s="168">
        <f t="shared" si="28"/>
        <v>51000</v>
      </c>
      <c r="K69" s="168">
        <f t="shared" si="28"/>
        <v>48000</v>
      </c>
      <c r="L69" s="168">
        <f t="shared" si="28"/>
        <v>45000</v>
      </c>
      <c r="M69" s="168">
        <f t="shared" si="28"/>
        <v>0</v>
      </c>
      <c r="N69" s="168">
        <f t="shared" si="28"/>
        <v>0</v>
      </c>
      <c r="O69" s="168">
        <f t="shared" si="28"/>
        <v>0</v>
      </c>
      <c r="P69" s="168">
        <f t="shared" si="28"/>
        <v>0</v>
      </c>
      <c r="Q69" s="168">
        <f t="shared" si="28"/>
        <v>0</v>
      </c>
      <c r="R69" s="168">
        <f t="shared" si="28"/>
        <v>0</v>
      </c>
      <c r="S69" s="168">
        <f t="shared" si="6"/>
        <v>615950</v>
      </c>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row>
    <row r="70" spans="1:44" s="96" customFormat="1" ht="15.75">
      <c r="A70" s="149">
        <f t="shared" si="4"/>
        <v>39448</v>
      </c>
      <c r="B70" s="150">
        <v>25</v>
      </c>
      <c r="C70" s="168">
        <f t="shared" si="2"/>
        <v>120000</v>
      </c>
      <c r="D70" s="168">
        <f t="shared" ref="D70:R70" si="29">D32*D$6</f>
        <v>204000</v>
      </c>
      <c r="E70" s="168">
        <f t="shared" si="29"/>
        <v>23000</v>
      </c>
      <c r="F70" s="168">
        <f t="shared" si="29"/>
        <v>27500</v>
      </c>
      <c r="G70" s="168">
        <f t="shared" si="29"/>
        <v>31500</v>
      </c>
      <c r="H70" s="168">
        <f t="shared" si="29"/>
        <v>40000</v>
      </c>
      <c r="I70" s="168">
        <f t="shared" si="29"/>
        <v>47500</v>
      </c>
      <c r="J70" s="168">
        <f t="shared" si="29"/>
        <v>54000</v>
      </c>
      <c r="K70" s="168">
        <f t="shared" si="29"/>
        <v>51000</v>
      </c>
      <c r="L70" s="168">
        <f t="shared" si="29"/>
        <v>48000</v>
      </c>
      <c r="M70" s="168">
        <f t="shared" si="29"/>
        <v>0</v>
      </c>
      <c r="N70" s="168">
        <f t="shared" si="29"/>
        <v>0</v>
      </c>
      <c r="O70" s="168">
        <f t="shared" si="29"/>
        <v>0</v>
      </c>
      <c r="P70" s="168">
        <f t="shared" si="29"/>
        <v>0</v>
      </c>
      <c r="Q70" s="168">
        <f t="shared" si="29"/>
        <v>0</v>
      </c>
      <c r="R70" s="168">
        <f t="shared" si="29"/>
        <v>0</v>
      </c>
      <c r="S70" s="168">
        <f t="shared" si="6"/>
        <v>646500</v>
      </c>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row>
    <row r="71" spans="1:44" s="142" customFormat="1" ht="15.75">
      <c r="A71" s="149">
        <f t="shared" si="4"/>
        <v>39479</v>
      </c>
      <c r="B71" s="150">
        <v>26</v>
      </c>
      <c r="C71" s="168">
        <f t="shared" si="2"/>
        <v>124800</v>
      </c>
      <c r="D71" s="168">
        <f t="shared" ref="D71:R71" si="30">D33*D$6</f>
        <v>212500</v>
      </c>
      <c r="E71" s="168">
        <f t="shared" si="30"/>
        <v>24000</v>
      </c>
      <c r="F71" s="168">
        <f t="shared" si="30"/>
        <v>28750</v>
      </c>
      <c r="G71" s="168">
        <f t="shared" si="30"/>
        <v>33000</v>
      </c>
      <c r="H71" s="168">
        <f t="shared" si="30"/>
        <v>42000</v>
      </c>
      <c r="I71" s="168">
        <f t="shared" si="30"/>
        <v>50000</v>
      </c>
      <c r="J71" s="168">
        <f t="shared" si="30"/>
        <v>57000</v>
      </c>
      <c r="K71" s="168">
        <f t="shared" si="30"/>
        <v>54000</v>
      </c>
      <c r="L71" s="168">
        <f t="shared" si="30"/>
        <v>51000</v>
      </c>
      <c r="M71" s="168">
        <f t="shared" si="30"/>
        <v>0</v>
      </c>
      <c r="N71" s="168">
        <f t="shared" si="30"/>
        <v>0</v>
      </c>
      <c r="O71" s="168">
        <f t="shared" si="30"/>
        <v>0</v>
      </c>
      <c r="P71" s="168">
        <f t="shared" si="30"/>
        <v>0</v>
      </c>
      <c r="Q71" s="168">
        <f t="shared" si="30"/>
        <v>0</v>
      </c>
      <c r="R71" s="168">
        <f t="shared" si="30"/>
        <v>0</v>
      </c>
      <c r="S71" s="168">
        <f t="shared" si="6"/>
        <v>677050</v>
      </c>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row>
    <row r="72" spans="1:44" s="142" customFormat="1" ht="15.75">
      <c r="A72" s="149">
        <f t="shared" si="4"/>
        <v>39508</v>
      </c>
      <c r="B72" s="150">
        <v>27</v>
      </c>
      <c r="C72" s="168">
        <f t="shared" si="2"/>
        <v>129600</v>
      </c>
      <c r="D72" s="168">
        <f t="shared" ref="D72:R72" si="31">D34*D$6</f>
        <v>221000</v>
      </c>
      <c r="E72" s="168">
        <f t="shared" si="31"/>
        <v>25000</v>
      </c>
      <c r="F72" s="168">
        <f t="shared" si="31"/>
        <v>30000</v>
      </c>
      <c r="G72" s="168">
        <f t="shared" si="31"/>
        <v>34500</v>
      </c>
      <c r="H72" s="168">
        <f t="shared" si="31"/>
        <v>44000</v>
      </c>
      <c r="I72" s="168">
        <f t="shared" si="31"/>
        <v>52500</v>
      </c>
      <c r="J72" s="168">
        <f t="shared" si="31"/>
        <v>60000</v>
      </c>
      <c r="K72" s="168">
        <f t="shared" si="31"/>
        <v>57000</v>
      </c>
      <c r="L72" s="168">
        <f t="shared" si="31"/>
        <v>54000</v>
      </c>
      <c r="M72" s="168">
        <f t="shared" si="31"/>
        <v>0</v>
      </c>
      <c r="N72" s="168">
        <f t="shared" si="31"/>
        <v>0</v>
      </c>
      <c r="O72" s="168">
        <f t="shared" si="31"/>
        <v>0</v>
      </c>
      <c r="P72" s="168">
        <f t="shared" si="31"/>
        <v>0</v>
      </c>
      <c r="Q72" s="168">
        <f t="shared" si="31"/>
        <v>0</v>
      </c>
      <c r="R72" s="168">
        <f t="shared" si="31"/>
        <v>0</v>
      </c>
      <c r="S72" s="168">
        <f t="shared" si="6"/>
        <v>707600</v>
      </c>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row>
    <row r="73" spans="1:44" s="142" customFormat="1" ht="15.75">
      <c r="A73" s="149">
        <f t="shared" si="4"/>
        <v>39539</v>
      </c>
      <c r="B73" s="150">
        <v>28</v>
      </c>
      <c r="C73" s="168">
        <f t="shared" si="2"/>
        <v>134400</v>
      </c>
      <c r="D73" s="168">
        <f t="shared" ref="D73:R73" si="32">D35*D$6</f>
        <v>229500</v>
      </c>
      <c r="E73" s="168">
        <f t="shared" si="32"/>
        <v>26000</v>
      </c>
      <c r="F73" s="168">
        <f t="shared" si="32"/>
        <v>31250</v>
      </c>
      <c r="G73" s="168">
        <f t="shared" si="32"/>
        <v>36000</v>
      </c>
      <c r="H73" s="168">
        <f t="shared" si="32"/>
        <v>46000</v>
      </c>
      <c r="I73" s="168">
        <f t="shared" si="32"/>
        <v>55000</v>
      </c>
      <c r="J73" s="168">
        <f t="shared" si="32"/>
        <v>63000</v>
      </c>
      <c r="K73" s="168">
        <f t="shared" si="32"/>
        <v>60000</v>
      </c>
      <c r="L73" s="168">
        <f t="shared" si="32"/>
        <v>57000</v>
      </c>
      <c r="M73" s="168">
        <f t="shared" si="32"/>
        <v>0</v>
      </c>
      <c r="N73" s="168">
        <f t="shared" si="32"/>
        <v>0</v>
      </c>
      <c r="O73" s="168">
        <f t="shared" si="32"/>
        <v>0</v>
      </c>
      <c r="P73" s="168">
        <f t="shared" si="32"/>
        <v>0</v>
      </c>
      <c r="Q73" s="168">
        <f t="shared" si="32"/>
        <v>0</v>
      </c>
      <c r="R73" s="168">
        <f t="shared" si="32"/>
        <v>0</v>
      </c>
      <c r="S73" s="168">
        <f t="shared" si="6"/>
        <v>738150</v>
      </c>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row>
    <row r="74" spans="1:44" s="142" customFormat="1" ht="15.75">
      <c r="A74" s="149">
        <f t="shared" si="4"/>
        <v>39569</v>
      </c>
      <c r="B74" s="150">
        <v>29</v>
      </c>
      <c r="C74" s="168">
        <f t="shared" si="2"/>
        <v>139200</v>
      </c>
      <c r="D74" s="168">
        <f t="shared" ref="D74:R74" si="33">D36*D$6</f>
        <v>238000</v>
      </c>
      <c r="E74" s="168">
        <f t="shared" si="33"/>
        <v>27000</v>
      </c>
      <c r="F74" s="168">
        <f t="shared" si="33"/>
        <v>32500</v>
      </c>
      <c r="G74" s="168">
        <f t="shared" si="33"/>
        <v>37500</v>
      </c>
      <c r="H74" s="168">
        <f t="shared" si="33"/>
        <v>48000</v>
      </c>
      <c r="I74" s="168">
        <f t="shared" si="33"/>
        <v>57500</v>
      </c>
      <c r="J74" s="168">
        <f t="shared" si="33"/>
        <v>66000</v>
      </c>
      <c r="K74" s="168">
        <f t="shared" si="33"/>
        <v>63000</v>
      </c>
      <c r="L74" s="168">
        <f t="shared" si="33"/>
        <v>60000</v>
      </c>
      <c r="M74" s="168">
        <f t="shared" si="33"/>
        <v>0</v>
      </c>
      <c r="N74" s="168">
        <f t="shared" si="33"/>
        <v>0</v>
      </c>
      <c r="O74" s="168">
        <f t="shared" si="33"/>
        <v>0</v>
      </c>
      <c r="P74" s="168">
        <f t="shared" si="33"/>
        <v>0</v>
      </c>
      <c r="Q74" s="168">
        <f t="shared" si="33"/>
        <v>0</v>
      </c>
      <c r="R74" s="168">
        <f t="shared" si="33"/>
        <v>0</v>
      </c>
      <c r="S74" s="168">
        <f t="shared" si="6"/>
        <v>768700</v>
      </c>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row>
    <row r="75" spans="1:44" s="142" customFormat="1" ht="15.75">
      <c r="A75" s="149">
        <f t="shared" si="4"/>
        <v>39600</v>
      </c>
      <c r="B75" s="150">
        <v>30</v>
      </c>
      <c r="C75" s="168">
        <f t="shared" si="2"/>
        <v>144000</v>
      </c>
      <c r="D75" s="168">
        <f t="shared" ref="D75:R75" si="34">D37*D$6</f>
        <v>246500</v>
      </c>
      <c r="E75" s="168">
        <f t="shared" si="34"/>
        <v>28000</v>
      </c>
      <c r="F75" s="168">
        <f t="shared" si="34"/>
        <v>33750</v>
      </c>
      <c r="G75" s="168">
        <f t="shared" si="34"/>
        <v>39000</v>
      </c>
      <c r="H75" s="168">
        <f t="shared" si="34"/>
        <v>50000</v>
      </c>
      <c r="I75" s="168">
        <f t="shared" si="34"/>
        <v>60000</v>
      </c>
      <c r="J75" s="168">
        <f t="shared" si="34"/>
        <v>69000</v>
      </c>
      <c r="K75" s="168">
        <f t="shared" si="34"/>
        <v>66000</v>
      </c>
      <c r="L75" s="168">
        <f t="shared" si="34"/>
        <v>63000</v>
      </c>
      <c r="M75" s="168">
        <f t="shared" si="34"/>
        <v>0</v>
      </c>
      <c r="N75" s="168">
        <f t="shared" si="34"/>
        <v>0</v>
      </c>
      <c r="O75" s="168">
        <f t="shared" si="34"/>
        <v>0</v>
      </c>
      <c r="P75" s="168">
        <f t="shared" si="34"/>
        <v>0</v>
      </c>
      <c r="Q75" s="168">
        <f t="shared" si="34"/>
        <v>0</v>
      </c>
      <c r="R75" s="168">
        <f t="shared" si="34"/>
        <v>0</v>
      </c>
      <c r="S75" s="168">
        <f t="shared" si="6"/>
        <v>799250</v>
      </c>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row>
    <row r="76" spans="1:44" s="142" customFormat="1" ht="15.75">
      <c r="A76" s="149">
        <f t="shared" si="4"/>
        <v>39630</v>
      </c>
      <c r="B76" s="150">
        <v>31</v>
      </c>
      <c r="C76" s="168">
        <f t="shared" si="2"/>
        <v>148800</v>
      </c>
      <c r="D76" s="168">
        <f t="shared" ref="D76:R76" si="35">D38*D$6</f>
        <v>255000</v>
      </c>
      <c r="E76" s="168">
        <f t="shared" si="35"/>
        <v>29000</v>
      </c>
      <c r="F76" s="168">
        <f t="shared" si="35"/>
        <v>35000</v>
      </c>
      <c r="G76" s="168">
        <f t="shared" si="35"/>
        <v>40500</v>
      </c>
      <c r="H76" s="168">
        <f t="shared" si="35"/>
        <v>52000</v>
      </c>
      <c r="I76" s="168">
        <f t="shared" si="35"/>
        <v>62500</v>
      </c>
      <c r="J76" s="168">
        <f t="shared" si="35"/>
        <v>72000</v>
      </c>
      <c r="K76" s="168">
        <f t="shared" si="35"/>
        <v>69000</v>
      </c>
      <c r="L76" s="168">
        <f t="shared" si="35"/>
        <v>66000</v>
      </c>
      <c r="M76" s="168">
        <f t="shared" si="35"/>
        <v>0</v>
      </c>
      <c r="N76" s="168">
        <f t="shared" si="35"/>
        <v>0</v>
      </c>
      <c r="O76" s="168">
        <f t="shared" si="35"/>
        <v>0</v>
      </c>
      <c r="P76" s="168">
        <f t="shared" si="35"/>
        <v>0</v>
      </c>
      <c r="Q76" s="168">
        <f t="shared" si="35"/>
        <v>0</v>
      </c>
      <c r="R76" s="168">
        <f t="shared" si="35"/>
        <v>0</v>
      </c>
      <c r="S76" s="168">
        <f t="shared" si="6"/>
        <v>829800</v>
      </c>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row>
    <row r="77" spans="1:44" s="142" customFormat="1" ht="15.75">
      <c r="A77" s="149">
        <f t="shared" si="4"/>
        <v>39661</v>
      </c>
      <c r="B77" s="150">
        <v>32</v>
      </c>
      <c r="C77" s="168">
        <f t="shared" si="2"/>
        <v>153600</v>
      </c>
      <c r="D77" s="168">
        <f t="shared" ref="D77:R77" si="36">D39*D$6</f>
        <v>263500</v>
      </c>
      <c r="E77" s="168">
        <f t="shared" si="36"/>
        <v>30000</v>
      </c>
      <c r="F77" s="168">
        <f t="shared" si="36"/>
        <v>36250</v>
      </c>
      <c r="G77" s="168">
        <f t="shared" si="36"/>
        <v>42000</v>
      </c>
      <c r="H77" s="168">
        <f t="shared" si="36"/>
        <v>54000</v>
      </c>
      <c r="I77" s="168">
        <f t="shared" si="36"/>
        <v>65000</v>
      </c>
      <c r="J77" s="168">
        <f t="shared" si="36"/>
        <v>75000</v>
      </c>
      <c r="K77" s="168">
        <f t="shared" si="36"/>
        <v>72000</v>
      </c>
      <c r="L77" s="168">
        <f t="shared" si="36"/>
        <v>69000</v>
      </c>
      <c r="M77" s="168">
        <f t="shared" si="36"/>
        <v>0</v>
      </c>
      <c r="N77" s="168">
        <f t="shared" si="36"/>
        <v>0</v>
      </c>
      <c r="O77" s="168">
        <f t="shared" si="36"/>
        <v>0</v>
      </c>
      <c r="P77" s="168">
        <f t="shared" si="36"/>
        <v>0</v>
      </c>
      <c r="Q77" s="168">
        <f t="shared" si="36"/>
        <v>0</v>
      </c>
      <c r="R77" s="168">
        <f t="shared" si="36"/>
        <v>0</v>
      </c>
      <c r="S77" s="168">
        <f t="shared" si="6"/>
        <v>860350</v>
      </c>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row>
    <row r="78" spans="1:44" s="142" customFormat="1" ht="15.75">
      <c r="A78" s="149">
        <f t="shared" si="4"/>
        <v>39692</v>
      </c>
      <c r="B78" s="150">
        <v>33</v>
      </c>
      <c r="C78" s="168">
        <f t="shared" si="2"/>
        <v>158400</v>
      </c>
      <c r="D78" s="168">
        <f t="shared" ref="D78:R78" si="37">D40*D$6</f>
        <v>272000</v>
      </c>
      <c r="E78" s="168">
        <f t="shared" si="37"/>
        <v>31000</v>
      </c>
      <c r="F78" s="168">
        <f t="shared" si="37"/>
        <v>37500</v>
      </c>
      <c r="G78" s="168">
        <f t="shared" si="37"/>
        <v>43500</v>
      </c>
      <c r="H78" s="168">
        <f t="shared" si="37"/>
        <v>56000</v>
      </c>
      <c r="I78" s="168">
        <f t="shared" si="37"/>
        <v>67500</v>
      </c>
      <c r="J78" s="168">
        <f t="shared" si="37"/>
        <v>78000</v>
      </c>
      <c r="K78" s="168">
        <f t="shared" si="37"/>
        <v>75000</v>
      </c>
      <c r="L78" s="168">
        <f t="shared" si="37"/>
        <v>72000</v>
      </c>
      <c r="M78" s="168">
        <f t="shared" si="37"/>
        <v>0</v>
      </c>
      <c r="N78" s="168">
        <f t="shared" si="37"/>
        <v>0</v>
      </c>
      <c r="O78" s="168">
        <f t="shared" si="37"/>
        <v>0</v>
      </c>
      <c r="P78" s="168">
        <f t="shared" si="37"/>
        <v>0</v>
      </c>
      <c r="Q78" s="168">
        <f t="shared" si="37"/>
        <v>0</v>
      </c>
      <c r="R78" s="168">
        <f t="shared" si="37"/>
        <v>0</v>
      </c>
      <c r="S78" s="168">
        <f t="shared" si="6"/>
        <v>890900</v>
      </c>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row>
    <row r="79" spans="1:44" s="142" customFormat="1" ht="15.75">
      <c r="A79" s="149">
        <f t="shared" si="4"/>
        <v>39722</v>
      </c>
      <c r="B79" s="150">
        <v>34</v>
      </c>
      <c r="C79" s="168">
        <f t="shared" si="2"/>
        <v>163200</v>
      </c>
      <c r="D79" s="168">
        <f t="shared" ref="D79:R79" si="38">D41*D$6</f>
        <v>280500</v>
      </c>
      <c r="E79" s="168">
        <f t="shared" si="38"/>
        <v>32000</v>
      </c>
      <c r="F79" s="168">
        <f t="shared" si="38"/>
        <v>38750</v>
      </c>
      <c r="G79" s="168">
        <f t="shared" si="38"/>
        <v>45000</v>
      </c>
      <c r="H79" s="168">
        <f t="shared" si="38"/>
        <v>58000</v>
      </c>
      <c r="I79" s="168">
        <f t="shared" si="38"/>
        <v>70000</v>
      </c>
      <c r="J79" s="168">
        <f t="shared" si="38"/>
        <v>81000</v>
      </c>
      <c r="K79" s="168">
        <f t="shared" si="38"/>
        <v>78000</v>
      </c>
      <c r="L79" s="168">
        <f t="shared" si="38"/>
        <v>75000</v>
      </c>
      <c r="M79" s="168">
        <f t="shared" si="38"/>
        <v>0</v>
      </c>
      <c r="N79" s="168">
        <f t="shared" si="38"/>
        <v>0</v>
      </c>
      <c r="O79" s="168">
        <f t="shared" si="38"/>
        <v>0</v>
      </c>
      <c r="P79" s="168">
        <f t="shared" si="38"/>
        <v>0</v>
      </c>
      <c r="Q79" s="168">
        <f t="shared" si="38"/>
        <v>0</v>
      </c>
      <c r="R79" s="168">
        <f t="shared" si="38"/>
        <v>0</v>
      </c>
      <c r="S79" s="168">
        <f t="shared" si="6"/>
        <v>921450</v>
      </c>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row>
    <row r="80" spans="1:44" s="142" customFormat="1" ht="15.75">
      <c r="A80" s="149">
        <f t="shared" si="4"/>
        <v>39753</v>
      </c>
      <c r="B80" s="150">
        <v>35</v>
      </c>
      <c r="C80" s="168">
        <f t="shared" ref="C80:R80" si="39">C42*C$6</f>
        <v>168000</v>
      </c>
      <c r="D80" s="168">
        <f t="shared" si="39"/>
        <v>289000</v>
      </c>
      <c r="E80" s="168">
        <f t="shared" si="39"/>
        <v>33000</v>
      </c>
      <c r="F80" s="168">
        <f t="shared" si="39"/>
        <v>40000</v>
      </c>
      <c r="G80" s="168">
        <f t="shared" si="39"/>
        <v>46500</v>
      </c>
      <c r="H80" s="168">
        <f t="shared" si="39"/>
        <v>60000</v>
      </c>
      <c r="I80" s="168">
        <f t="shared" si="39"/>
        <v>72500</v>
      </c>
      <c r="J80" s="168">
        <f t="shared" si="39"/>
        <v>84000</v>
      </c>
      <c r="K80" s="168">
        <f t="shared" si="39"/>
        <v>81000</v>
      </c>
      <c r="L80" s="168">
        <f t="shared" si="39"/>
        <v>78000</v>
      </c>
      <c r="M80" s="168">
        <f t="shared" si="39"/>
        <v>0</v>
      </c>
      <c r="N80" s="168">
        <f t="shared" si="39"/>
        <v>0</v>
      </c>
      <c r="O80" s="168">
        <f t="shared" si="39"/>
        <v>0</v>
      </c>
      <c r="P80" s="168">
        <f t="shared" si="39"/>
        <v>0</v>
      </c>
      <c r="Q80" s="168">
        <f t="shared" si="39"/>
        <v>0</v>
      </c>
      <c r="R80" s="168">
        <f t="shared" si="39"/>
        <v>0</v>
      </c>
      <c r="S80" s="168">
        <f t="shared" si="6"/>
        <v>952000</v>
      </c>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row>
    <row r="81" spans="1:44" s="171" customFormat="1" ht="15.75">
      <c r="A81" s="149">
        <f t="shared" si="4"/>
        <v>39783</v>
      </c>
      <c r="B81" s="169">
        <v>36</v>
      </c>
      <c r="C81" s="168">
        <f t="shared" ref="C81:R81" si="40">C43*C$6</f>
        <v>172800</v>
      </c>
      <c r="D81" s="168">
        <f t="shared" si="40"/>
        <v>297500</v>
      </c>
      <c r="E81" s="168">
        <f t="shared" si="40"/>
        <v>34000</v>
      </c>
      <c r="F81" s="168">
        <f t="shared" si="40"/>
        <v>41250</v>
      </c>
      <c r="G81" s="168">
        <f t="shared" si="40"/>
        <v>48000</v>
      </c>
      <c r="H81" s="168">
        <f t="shared" si="40"/>
        <v>62000</v>
      </c>
      <c r="I81" s="168">
        <f t="shared" si="40"/>
        <v>75000</v>
      </c>
      <c r="J81" s="168">
        <f t="shared" si="40"/>
        <v>87000</v>
      </c>
      <c r="K81" s="168">
        <f t="shared" si="40"/>
        <v>84000</v>
      </c>
      <c r="L81" s="168">
        <f t="shared" si="40"/>
        <v>81000</v>
      </c>
      <c r="M81" s="168">
        <f t="shared" si="40"/>
        <v>0</v>
      </c>
      <c r="N81" s="168">
        <f t="shared" si="40"/>
        <v>0</v>
      </c>
      <c r="O81" s="168">
        <f t="shared" si="40"/>
        <v>0</v>
      </c>
      <c r="P81" s="168">
        <f t="shared" si="40"/>
        <v>0</v>
      </c>
      <c r="Q81" s="168">
        <f t="shared" si="40"/>
        <v>0</v>
      </c>
      <c r="R81" s="168">
        <f t="shared" si="40"/>
        <v>0</v>
      </c>
      <c r="S81" s="168">
        <f t="shared" si="6"/>
        <v>982550</v>
      </c>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row>
    <row r="82" spans="1:44" s="96" customFormat="1" ht="15.75">
      <c r="A82" s="131"/>
      <c r="B82" s="172" t="s">
        <v>109</v>
      </c>
      <c r="C82" s="168">
        <f>SUM(C46:C81)</f>
        <v>3201600</v>
      </c>
      <c r="D82" s="168">
        <f t="shared" ref="D82:R82" si="41">SUM(D46:D81)</f>
        <v>5355000</v>
      </c>
      <c r="E82" s="168">
        <f t="shared" si="41"/>
        <v>595000</v>
      </c>
      <c r="F82" s="168">
        <f t="shared" si="41"/>
        <v>701250</v>
      </c>
      <c r="G82" s="168">
        <f t="shared" si="41"/>
        <v>792000</v>
      </c>
      <c r="H82" s="168">
        <f t="shared" si="41"/>
        <v>992000</v>
      </c>
      <c r="I82" s="168">
        <f t="shared" si="41"/>
        <v>1162500</v>
      </c>
      <c r="J82" s="168">
        <f t="shared" si="41"/>
        <v>1305000</v>
      </c>
      <c r="K82" s="168">
        <f t="shared" si="41"/>
        <v>1218000</v>
      </c>
      <c r="L82" s="168"/>
      <c r="M82" s="168"/>
      <c r="N82" s="168"/>
      <c r="O82" s="168"/>
      <c r="P82" s="168"/>
      <c r="Q82" s="168"/>
      <c r="R82" s="168">
        <f t="shared" si="41"/>
        <v>0</v>
      </c>
      <c r="S82" s="168">
        <f>SUM(C82:R82)</f>
        <v>15322350</v>
      </c>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row>
    <row r="83" spans="1:44" ht="27" customHeight="1">
      <c r="A83" s="276" t="s">
        <v>191</v>
      </c>
      <c r="B83" s="277"/>
      <c r="C83" s="277"/>
      <c r="D83" s="277"/>
      <c r="E83" s="277"/>
      <c r="F83" s="277"/>
      <c r="G83" s="277"/>
      <c r="H83" s="277"/>
      <c r="I83" s="277"/>
      <c r="J83" s="277"/>
      <c r="K83" s="277"/>
      <c r="L83" s="277"/>
      <c r="M83" s="277"/>
      <c r="N83" s="277"/>
      <c r="O83" s="277"/>
      <c r="P83" s="277"/>
      <c r="Q83" s="277"/>
      <c r="R83" s="277"/>
      <c r="S83" s="277"/>
    </row>
    <row r="84" spans="1:44" ht="47.25">
      <c r="A84" s="173"/>
      <c r="B84" s="167" t="s">
        <v>43</v>
      </c>
      <c r="C84" s="174" t="str">
        <f t="shared" ref="C84:I84" si="42">C5</f>
        <v>Core Power</v>
      </c>
      <c r="D84" s="174" t="str">
        <f t="shared" si="42"/>
        <v>Chad - Bike Shelter</v>
      </c>
      <c r="E84" s="174" t="str">
        <f t="shared" si="42"/>
        <v>Product 3</v>
      </c>
      <c r="F84" s="174" t="str">
        <f t="shared" si="42"/>
        <v>Product 4</v>
      </c>
      <c r="G84" s="174" t="str">
        <f>G5</f>
        <v>Product 5</v>
      </c>
      <c r="H84" s="174" t="str">
        <f t="shared" si="42"/>
        <v>Product 6</v>
      </c>
      <c r="I84" s="174" t="str">
        <f t="shared" si="42"/>
        <v>Product 7</v>
      </c>
      <c r="J84" s="174" t="str">
        <f>J5</f>
        <v>Product 8</v>
      </c>
      <c r="K84" s="174" t="str">
        <f>K5</f>
        <v>Product 9</v>
      </c>
      <c r="L84" s="174" t="str">
        <f t="shared" ref="L84:Q84" si="43">L5</f>
        <v>Product 10</v>
      </c>
      <c r="M84" s="174" t="str">
        <f t="shared" si="43"/>
        <v>Product 11</v>
      </c>
      <c r="N84" s="174" t="str">
        <f t="shared" si="43"/>
        <v>Product 12</v>
      </c>
      <c r="O84" s="174" t="str">
        <f t="shared" si="43"/>
        <v>Product 13</v>
      </c>
      <c r="P84" s="174" t="str">
        <f t="shared" si="43"/>
        <v>Product 14</v>
      </c>
      <c r="Q84" s="174" t="str">
        <f t="shared" si="43"/>
        <v>Product 15</v>
      </c>
      <c r="R84" s="174" t="str">
        <f>R5</f>
        <v>Product 16</v>
      </c>
      <c r="S84" s="174" t="s">
        <v>190</v>
      </c>
    </row>
    <row r="85" spans="1:44" ht="15.75">
      <c r="A85" s="149">
        <f>A46</f>
        <v>38718</v>
      </c>
      <c r="B85" s="175">
        <v>1</v>
      </c>
      <c r="C85" s="168">
        <f>'6 Products Services'!$E$6*C8</f>
        <v>6400</v>
      </c>
      <c r="D85" s="168">
        <f>'6 Products Services'!$E$7*D8</f>
        <v>2500</v>
      </c>
      <c r="E85" s="168">
        <f>'6 Products Services'!$E$8*E8</f>
        <v>0</v>
      </c>
      <c r="F85" s="168">
        <f>'6 Products Services'!$E$9*F8</f>
        <v>0</v>
      </c>
      <c r="G85" s="168">
        <f>'6 Products Services'!$E$10*G8</f>
        <v>0</v>
      </c>
      <c r="H85" s="168">
        <f>'6 Products Services'!$E$11*H8</f>
        <v>0</v>
      </c>
      <c r="I85" s="168">
        <f>'6 Products Services'!$E$12*I8</f>
        <v>0</v>
      </c>
      <c r="J85" s="168">
        <f>'6 Products Services'!$E$13*J8</f>
        <v>0</v>
      </c>
      <c r="K85" s="168">
        <f>'6 Products Services'!$E$14*K8</f>
        <v>0</v>
      </c>
      <c r="L85" s="168">
        <f>'6 Products Services'!$E$15*L8</f>
        <v>0</v>
      </c>
      <c r="M85" s="168">
        <f>'6 Products Services'!$E$16*M8</f>
        <v>0</v>
      </c>
      <c r="N85" s="168">
        <f>'6 Products Services'!$E$17*N8</f>
        <v>0</v>
      </c>
      <c r="O85" s="168">
        <f>'6 Products Services'!$E$18*O8</f>
        <v>0</v>
      </c>
      <c r="P85" s="168">
        <f>'6 Products Services'!$E$19*P8</f>
        <v>0</v>
      </c>
      <c r="Q85" s="168">
        <f>'6 Products Services'!$E$20*Q8</f>
        <v>0</v>
      </c>
      <c r="R85" s="168">
        <f>'6 Products Services'!$E$21*R8</f>
        <v>0</v>
      </c>
      <c r="S85" s="168">
        <f>SUM(C85:I85)</f>
        <v>8900</v>
      </c>
    </row>
    <row r="86" spans="1:44" ht="15.75">
      <c r="A86" s="149">
        <f t="shared" ref="A86:A120" si="44">A47</f>
        <v>38754</v>
      </c>
      <c r="B86" s="175">
        <v>2</v>
      </c>
      <c r="C86" s="168">
        <f>'6 Products Services'!$E$6*C9</f>
        <v>6400</v>
      </c>
      <c r="D86" s="168">
        <f>'6 Products Services'!$E$7*D9</f>
        <v>0</v>
      </c>
      <c r="E86" s="168">
        <f>'6 Products Services'!$E$8*E9</f>
        <v>0</v>
      </c>
      <c r="F86" s="168">
        <f>'6 Products Services'!$E$9*F9</f>
        <v>0</v>
      </c>
      <c r="G86" s="168">
        <f>'6 Products Services'!$E$10*G9</f>
        <v>0</v>
      </c>
      <c r="H86" s="168">
        <f>'6 Products Services'!$E$11*H9</f>
        <v>0</v>
      </c>
      <c r="I86" s="168">
        <f>'6 Products Services'!$E$12*I9</f>
        <v>0</v>
      </c>
      <c r="J86" s="168">
        <f>'6 Products Services'!$E$13*J9</f>
        <v>0</v>
      </c>
      <c r="K86" s="168">
        <f>'6 Products Services'!$E$14*K9</f>
        <v>0</v>
      </c>
      <c r="L86" s="168">
        <f>'6 Products Services'!$E$15*L9</f>
        <v>0</v>
      </c>
      <c r="M86" s="168">
        <f>'6 Products Services'!$E$16*M9</f>
        <v>0</v>
      </c>
      <c r="N86" s="168">
        <f>'6 Products Services'!$E$17*N9</f>
        <v>0</v>
      </c>
      <c r="O86" s="168">
        <f>'6 Products Services'!$E$18*O9</f>
        <v>0</v>
      </c>
      <c r="P86" s="168">
        <f>'6 Products Services'!$E$19*P9</f>
        <v>0</v>
      </c>
      <c r="Q86" s="168">
        <f>'6 Products Services'!$E$20*Q9</f>
        <v>0</v>
      </c>
      <c r="R86" s="168">
        <f>'6 Products Services'!$E$21*R9</f>
        <v>0</v>
      </c>
      <c r="S86" s="168">
        <f t="shared" ref="S86:S120" si="45">SUM(C86:I86)</f>
        <v>6400</v>
      </c>
    </row>
    <row r="87" spans="1:44" ht="15.75">
      <c r="A87" s="149">
        <f t="shared" si="44"/>
        <v>38790</v>
      </c>
      <c r="B87" s="175">
        <v>3</v>
      </c>
      <c r="C87" s="168">
        <f>'6 Products Services'!$E$6*C10</f>
        <v>9600</v>
      </c>
      <c r="D87" s="168">
        <f>'6 Products Services'!$E$7*D10</f>
        <v>5000</v>
      </c>
      <c r="E87" s="168">
        <f>'6 Products Services'!$E$8*E10</f>
        <v>500</v>
      </c>
      <c r="F87" s="168">
        <f>'6 Products Services'!$E$9*F10</f>
        <v>0</v>
      </c>
      <c r="G87" s="168">
        <f>'6 Products Services'!$E$10*G10</f>
        <v>0</v>
      </c>
      <c r="H87" s="168">
        <f>'6 Products Services'!$E$11*H10</f>
        <v>0</v>
      </c>
      <c r="I87" s="168">
        <f>'6 Products Services'!$E$12*I10</f>
        <v>0</v>
      </c>
      <c r="J87" s="168">
        <f>'6 Products Services'!$E$13*J10</f>
        <v>0</v>
      </c>
      <c r="K87" s="168">
        <f>'6 Products Services'!$E$14*K10</f>
        <v>0</v>
      </c>
      <c r="L87" s="168">
        <f>'6 Products Services'!$E$15*L10</f>
        <v>0</v>
      </c>
      <c r="M87" s="168">
        <f>'6 Products Services'!$E$16*M10</f>
        <v>0</v>
      </c>
      <c r="N87" s="168">
        <f>'6 Products Services'!$E$17*N10</f>
        <v>0</v>
      </c>
      <c r="O87" s="168">
        <f>'6 Products Services'!$E$18*O10</f>
        <v>0</v>
      </c>
      <c r="P87" s="168">
        <f>'6 Products Services'!$E$19*P10</f>
        <v>0</v>
      </c>
      <c r="Q87" s="168">
        <f>'6 Products Services'!$E$20*Q10</f>
        <v>0</v>
      </c>
      <c r="R87" s="168">
        <f>'6 Products Services'!$E$21*R10</f>
        <v>0</v>
      </c>
      <c r="S87" s="168">
        <f t="shared" si="45"/>
        <v>15100</v>
      </c>
    </row>
    <row r="88" spans="1:44" ht="15.75">
      <c r="A88" s="149">
        <f t="shared" si="44"/>
        <v>38826</v>
      </c>
      <c r="B88" s="150">
        <v>4</v>
      </c>
      <c r="C88" s="168">
        <f>'6 Products Services'!$E$6*C11</f>
        <v>12800</v>
      </c>
      <c r="D88" s="168">
        <f>'6 Products Services'!$E$7*D11</f>
        <v>7500</v>
      </c>
      <c r="E88" s="168">
        <f>'6 Products Services'!$E$8*E11</f>
        <v>1000</v>
      </c>
      <c r="F88" s="168">
        <f>'6 Products Services'!$E$9*F11</f>
        <v>500</v>
      </c>
      <c r="G88" s="168">
        <f>'6 Products Services'!$E$10*G11</f>
        <v>0</v>
      </c>
      <c r="H88" s="168">
        <f>'6 Products Services'!$E$11*H11</f>
        <v>0</v>
      </c>
      <c r="I88" s="168">
        <f>'6 Products Services'!$E$12*I11</f>
        <v>0</v>
      </c>
      <c r="J88" s="168">
        <f>'6 Products Services'!$E$13*J11</f>
        <v>0</v>
      </c>
      <c r="K88" s="168">
        <f>'6 Products Services'!$E$14*K11</f>
        <v>0</v>
      </c>
      <c r="L88" s="168">
        <f>'6 Products Services'!$E$15*L11</f>
        <v>0</v>
      </c>
      <c r="M88" s="168">
        <f>'6 Products Services'!$E$16*M11</f>
        <v>0</v>
      </c>
      <c r="N88" s="168">
        <f>'6 Products Services'!$E$17*N11</f>
        <v>0</v>
      </c>
      <c r="O88" s="168">
        <f>'6 Products Services'!$E$18*O11</f>
        <v>0</v>
      </c>
      <c r="P88" s="168">
        <f>'6 Products Services'!$E$19*P11</f>
        <v>0</v>
      </c>
      <c r="Q88" s="168">
        <f>'6 Products Services'!$E$20*Q11</f>
        <v>0</v>
      </c>
      <c r="R88" s="168">
        <f>'6 Products Services'!$E$21*R11</f>
        <v>0</v>
      </c>
      <c r="S88" s="168">
        <f t="shared" si="45"/>
        <v>21800</v>
      </c>
    </row>
    <row r="89" spans="1:44" ht="15.75">
      <c r="A89" s="149">
        <f t="shared" si="44"/>
        <v>38862</v>
      </c>
      <c r="B89" s="150">
        <v>5</v>
      </c>
      <c r="C89" s="168">
        <f>'6 Products Services'!$E$6*C12</f>
        <v>16000</v>
      </c>
      <c r="D89" s="168">
        <f>'6 Products Services'!$E$7*D12</f>
        <v>10000</v>
      </c>
      <c r="E89" s="168">
        <f>'6 Products Services'!$E$8*E12</f>
        <v>1500</v>
      </c>
      <c r="F89" s="168">
        <f>'6 Products Services'!$E$9*F12</f>
        <v>1000</v>
      </c>
      <c r="G89" s="168">
        <f>'6 Products Services'!$E$10*G12</f>
        <v>750</v>
      </c>
      <c r="H89" s="168">
        <f>'6 Products Services'!$E$11*H12</f>
        <v>0</v>
      </c>
      <c r="I89" s="168">
        <f>'6 Products Services'!$E$12*I12</f>
        <v>0</v>
      </c>
      <c r="J89" s="168">
        <f>'6 Products Services'!$E$13*J12</f>
        <v>0</v>
      </c>
      <c r="K89" s="168">
        <f>'6 Products Services'!$E$14*K12</f>
        <v>0</v>
      </c>
      <c r="L89" s="168">
        <f>'6 Products Services'!$E$15*L12</f>
        <v>0</v>
      </c>
      <c r="M89" s="168">
        <f>'6 Products Services'!$E$16*M12</f>
        <v>0</v>
      </c>
      <c r="N89" s="168">
        <f>'6 Products Services'!$E$17*N12</f>
        <v>0</v>
      </c>
      <c r="O89" s="168">
        <f>'6 Products Services'!$E$18*O12</f>
        <v>0</v>
      </c>
      <c r="P89" s="168">
        <f>'6 Products Services'!$E$19*P12</f>
        <v>0</v>
      </c>
      <c r="Q89" s="168">
        <f>'6 Products Services'!$E$20*Q12</f>
        <v>0</v>
      </c>
      <c r="R89" s="168">
        <f>'6 Products Services'!$E$21*R12</f>
        <v>0</v>
      </c>
      <c r="S89" s="168">
        <f t="shared" si="45"/>
        <v>29250</v>
      </c>
    </row>
    <row r="90" spans="1:44" ht="15.75">
      <c r="A90" s="149">
        <f t="shared" si="44"/>
        <v>38898</v>
      </c>
      <c r="B90" s="150">
        <v>6</v>
      </c>
      <c r="C90" s="168">
        <f>'6 Products Services'!$E$6*C13</f>
        <v>19200</v>
      </c>
      <c r="D90" s="168">
        <f>'6 Products Services'!$E$7*D13</f>
        <v>12500</v>
      </c>
      <c r="E90" s="168">
        <f>'6 Products Services'!$E$8*E13</f>
        <v>2000</v>
      </c>
      <c r="F90" s="168">
        <f>'6 Products Services'!$E$9*F13</f>
        <v>1500</v>
      </c>
      <c r="G90" s="168">
        <f>'6 Products Services'!$E$10*G13</f>
        <v>1500</v>
      </c>
      <c r="H90" s="168">
        <f>'6 Products Services'!$E$11*H13</f>
        <v>1000</v>
      </c>
      <c r="I90" s="168">
        <f>'6 Products Services'!$E$12*I13</f>
        <v>0</v>
      </c>
      <c r="J90" s="168">
        <f>'6 Products Services'!$E$13*J13</f>
        <v>0</v>
      </c>
      <c r="K90" s="168">
        <f>'6 Products Services'!$E$14*K13</f>
        <v>0</v>
      </c>
      <c r="L90" s="168">
        <f>'6 Products Services'!$E$15*L13</f>
        <v>0</v>
      </c>
      <c r="M90" s="168">
        <f>'6 Products Services'!$E$16*M13</f>
        <v>0</v>
      </c>
      <c r="N90" s="168">
        <f>'6 Products Services'!$E$17*N13</f>
        <v>0</v>
      </c>
      <c r="O90" s="168">
        <f>'6 Products Services'!$E$18*O13</f>
        <v>0</v>
      </c>
      <c r="P90" s="168">
        <f>'6 Products Services'!$E$19*P13</f>
        <v>0</v>
      </c>
      <c r="Q90" s="168">
        <f>'6 Products Services'!$E$20*Q13</f>
        <v>0</v>
      </c>
      <c r="R90" s="168">
        <f>'6 Products Services'!$E$21*R13</f>
        <v>0</v>
      </c>
      <c r="S90" s="168">
        <f t="shared" si="45"/>
        <v>37700</v>
      </c>
    </row>
    <row r="91" spans="1:44" ht="15.75">
      <c r="A91" s="149">
        <f t="shared" si="44"/>
        <v>38899</v>
      </c>
      <c r="B91" s="150">
        <v>7</v>
      </c>
      <c r="C91" s="168">
        <f>'6 Products Services'!$E$6*C14</f>
        <v>22400</v>
      </c>
      <c r="D91" s="168">
        <f>'6 Products Services'!$E$7*D14</f>
        <v>15000</v>
      </c>
      <c r="E91" s="168">
        <f>'6 Products Services'!$E$8*E14</f>
        <v>2500</v>
      </c>
      <c r="F91" s="168">
        <f>'6 Products Services'!$E$9*F14</f>
        <v>2000</v>
      </c>
      <c r="G91" s="168">
        <f>'6 Products Services'!$E$10*G14</f>
        <v>2250</v>
      </c>
      <c r="H91" s="168">
        <f>'6 Products Services'!$E$11*H14</f>
        <v>2000</v>
      </c>
      <c r="I91" s="168">
        <f>'6 Products Services'!$E$12*I14</f>
        <v>1000</v>
      </c>
      <c r="J91" s="168">
        <f>'6 Products Services'!$E$13*J14</f>
        <v>0</v>
      </c>
      <c r="K91" s="168">
        <f>'6 Products Services'!$E$14*K14</f>
        <v>0</v>
      </c>
      <c r="L91" s="168">
        <f>'6 Products Services'!$E$15*L14</f>
        <v>0</v>
      </c>
      <c r="M91" s="168">
        <f>'6 Products Services'!$E$16*M14</f>
        <v>0</v>
      </c>
      <c r="N91" s="168">
        <f>'6 Products Services'!$E$17*N14</f>
        <v>0</v>
      </c>
      <c r="O91" s="168">
        <f>'6 Products Services'!$E$18*O14</f>
        <v>0</v>
      </c>
      <c r="P91" s="168">
        <f>'6 Products Services'!$E$19*P14</f>
        <v>0</v>
      </c>
      <c r="Q91" s="168">
        <f>'6 Products Services'!$E$20*Q14</f>
        <v>0</v>
      </c>
      <c r="R91" s="168">
        <f>'6 Products Services'!$E$21*R14</f>
        <v>0</v>
      </c>
      <c r="S91" s="168">
        <f t="shared" si="45"/>
        <v>47150</v>
      </c>
    </row>
    <row r="92" spans="1:44" ht="15.75">
      <c r="A92" s="149">
        <f t="shared" si="44"/>
        <v>38930</v>
      </c>
      <c r="B92" s="150">
        <v>8</v>
      </c>
      <c r="C92" s="168">
        <f>'6 Products Services'!$E$6*C15</f>
        <v>25600</v>
      </c>
      <c r="D92" s="168">
        <f>'6 Products Services'!$E$7*D15</f>
        <v>17500</v>
      </c>
      <c r="E92" s="168">
        <f>'6 Products Services'!$E$8*E15</f>
        <v>3000</v>
      </c>
      <c r="F92" s="168">
        <f>'6 Products Services'!$E$9*F15</f>
        <v>2500</v>
      </c>
      <c r="G92" s="168">
        <f>'6 Products Services'!$E$10*G15</f>
        <v>3000</v>
      </c>
      <c r="H92" s="168">
        <f>'6 Products Services'!$E$11*H15</f>
        <v>3000</v>
      </c>
      <c r="I92" s="168">
        <f>'6 Products Services'!$E$12*I15</f>
        <v>2000</v>
      </c>
      <c r="J92" s="168">
        <f>'6 Products Services'!$E$13*J15</f>
        <v>1500</v>
      </c>
      <c r="K92" s="168">
        <f>'6 Products Services'!$E$14*K15</f>
        <v>0</v>
      </c>
      <c r="L92" s="168">
        <f>'6 Products Services'!$E$15*L15</f>
        <v>0</v>
      </c>
      <c r="M92" s="168">
        <f>'6 Products Services'!$E$16*M15</f>
        <v>0</v>
      </c>
      <c r="N92" s="168">
        <f>'6 Products Services'!$E$17*N15</f>
        <v>0</v>
      </c>
      <c r="O92" s="168">
        <f>'6 Products Services'!$E$18*O15</f>
        <v>0</v>
      </c>
      <c r="P92" s="168">
        <f>'6 Products Services'!$E$19*P15</f>
        <v>0</v>
      </c>
      <c r="Q92" s="168">
        <f>'6 Products Services'!$E$20*Q15</f>
        <v>0</v>
      </c>
      <c r="R92" s="168">
        <f>'6 Products Services'!$E$21*R15</f>
        <v>0</v>
      </c>
      <c r="S92" s="168">
        <f t="shared" si="45"/>
        <v>56600</v>
      </c>
    </row>
    <row r="93" spans="1:44" ht="15.75">
      <c r="A93" s="149">
        <f t="shared" si="44"/>
        <v>38961</v>
      </c>
      <c r="B93" s="150">
        <v>9</v>
      </c>
      <c r="C93" s="168">
        <f>'6 Products Services'!$E$6*C16</f>
        <v>28800</v>
      </c>
      <c r="D93" s="168">
        <f>'6 Products Services'!$E$7*D16</f>
        <v>20000</v>
      </c>
      <c r="E93" s="168">
        <f>'6 Products Services'!$E$8*E16</f>
        <v>3500</v>
      </c>
      <c r="F93" s="168">
        <f>'6 Products Services'!$E$9*F16</f>
        <v>3000</v>
      </c>
      <c r="G93" s="168">
        <f>'6 Products Services'!$E$10*G16</f>
        <v>3750</v>
      </c>
      <c r="H93" s="168">
        <f>'6 Products Services'!$E$11*H16</f>
        <v>4000</v>
      </c>
      <c r="I93" s="168">
        <f>'6 Products Services'!$E$12*I16</f>
        <v>3000</v>
      </c>
      <c r="J93" s="168">
        <f>'6 Products Services'!$E$13*J16</f>
        <v>3000</v>
      </c>
      <c r="K93" s="168">
        <f>'6 Products Services'!$E$14*K16</f>
        <v>1500</v>
      </c>
      <c r="L93" s="168">
        <f>'6 Products Services'!$E$15*L16</f>
        <v>0</v>
      </c>
      <c r="M93" s="168">
        <f>'6 Products Services'!$E$16*M16</f>
        <v>0</v>
      </c>
      <c r="N93" s="168">
        <f>'6 Products Services'!$E$17*N16</f>
        <v>0</v>
      </c>
      <c r="O93" s="168">
        <f>'6 Products Services'!$E$18*O16</f>
        <v>0</v>
      </c>
      <c r="P93" s="168">
        <f>'6 Products Services'!$E$19*P16</f>
        <v>0</v>
      </c>
      <c r="Q93" s="168">
        <f>'6 Products Services'!$E$20*Q16</f>
        <v>0</v>
      </c>
      <c r="R93" s="168">
        <f>'6 Products Services'!$E$21*R16</f>
        <v>0</v>
      </c>
      <c r="S93" s="168">
        <f t="shared" si="45"/>
        <v>66050</v>
      </c>
    </row>
    <row r="94" spans="1:44" ht="15.75">
      <c r="A94" s="149">
        <f t="shared" si="44"/>
        <v>38996</v>
      </c>
      <c r="B94" s="150">
        <v>10</v>
      </c>
      <c r="C94" s="168">
        <f>'6 Products Services'!$E$6*C17</f>
        <v>32000</v>
      </c>
      <c r="D94" s="168">
        <f>'6 Products Services'!$E$7*D17</f>
        <v>22500</v>
      </c>
      <c r="E94" s="168">
        <f>'6 Products Services'!$E$8*E17</f>
        <v>4000</v>
      </c>
      <c r="F94" s="168">
        <f>'6 Products Services'!$E$9*F17</f>
        <v>3500</v>
      </c>
      <c r="G94" s="168">
        <f>'6 Products Services'!$E$10*G17</f>
        <v>4500</v>
      </c>
      <c r="H94" s="168">
        <f>'6 Products Services'!$E$11*H17</f>
        <v>5000</v>
      </c>
      <c r="I94" s="168">
        <f>'6 Products Services'!$E$12*I17</f>
        <v>4000</v>
      </c>
      <c r="J94" s="168">
        <f>'6 Products Services'!$E$13*J17</f>
        <v>4500</v>
      </c>
      <c r="K94" s="168">
        <f>'6 Products Services'!$E$14*K17</f>
        <v>3000</v>
      </c>
      <c r="L94" s="168">
        <f>'6 Products Services'!$E$15*L17</f>
        <v>1500</v>
      </c>
      <c r="M94" s="168">
        <f>'6 Products Services'!$E$16*M17</f>
        <v>0</v>
      </c>
      <c r="N94" s="168">
        <f>'6 Products Services'!$E$17*N17</f>
        <v>0</v>
      </c>
      <c r="O94" s="168">
        <f>'6 Products Services'!$E$18*O17</f>
        <v>0</v>
      </c>
      <c r="P94" s="168">
        <f>'6 Products Services'!$E$19*P17</f>
        <v>0</v>
      </c>
      <c r="Q94" s="168">
        <f>'6 Products Services'!$E$20*Q17</f>
        <v>0</v>
      </c>
      <c r="R94" s="168">
        <f>'6 Products Services'!$E$21*R17</f>
        <v>0</v>
      </c>
      <c r="S94" s="168">
        <f t="shared" si="45"/>
        <v>75500</v>
      </c>
    </row>
    <row r="95" spans="1:44" ht="15.75">
      <c r="A95" s="149">
        <f t="shared" si="44"/>
        <v>39027</v>
      </c>
      <c r="B95" s="150">
        <v>11</v>
      </c>
      <c r="C95" s="168">
        <f>'6 Products Services'!$E$6*C18</f>
        <v>35200</v>
      </c>
      <c r="D95" s="168">
        <f>'6 Products Services'!$E$7*D18</f>
        <v>25000</v>
      </c>
      <c r="E95" s="168">
        <f>'6 Products Services'!$E$8*E18</f>
        <v>4500</v>
      </c>
      <c r="F95" s="168">
        <f>'6 Products Services'!$E$9*F18</f>
        <v>4000</v>
      </c>
      <c r="G95" s="168">
        <f>'6 Products Services'!$E$10*G18</f>
        <v>5250</v>
      </c>
      <c r="H95" s="168">
        <f>'6 Products Services'!$E$11*H18</f>
        <v>6000</v>
      </c>
      <c r="I95" s="168">
        <f>'6 Products Services'!$E$12*I18</f>
        <v>5000</v>
      </c>
      <c r="J95" s="168">
        <f>'6 Products Services'!$E$13*J18</f>
        <v>6000</v>
      </c>
      <c r="K95" s="168">
        <f>'6 Products Services'!$E$14*K18</f>
        <v>4500</v>
      </c>
      <c r="L95" s="168">
        <f>'6 Products Services'!$E$15*L18</f>
        <v>3000</v>
      </c>
      <c r="M95" s="168">
        <f>'6 Products Services'!$E$16*M18</f>
        <v>0</v>
      </c>
      <c r="N95" s="168">
        <f>'6 Products Services'!$E$17*N18</f>
        <v>0</v>
      </c>
      <c r="O95" s="168">
        <f>'6 Products Services'!$E$18*O18</f>
        <v>0</v>
      </c>
      <c r="P95" s="168">
        <f>'6 Products Services'!$E$19*P18</f>
        <v>0</v>
      </c>
      <c r="Q95" s="168">
        <f>'6 Products Services'!$E$20*Q18</f>
        <v>0</v>
      </c>
      <c r="R95" s="168">
        <f>'6 Products Services'!$E$21*R18</f>
        <v>0</v>
      </c>
      <c r="S95" s="168">
        <f t="shared" si="45"/>
        <v>84950</v>
      </c>
    </row>
    <row r="96" spans="1:44" ht="15.75">
      <c r="A96" s="149">
        <f t="shared" si="44"/>
        <v>39057</v>
      </c>
      <c r="B96" s="169">
        <v>12</v>
      </c>
      <c r="C96" s="168">
        <f>'6 Products Services'!$E$6*C19</f>
        <v>38400</v>
      </c>
      <c r="D96" s="168">
        <f>'6 Products Services'!$E$7*D19</f>
        <v>27500</v>
      </c>
      <c r="E96" s="168">
        <f>'6 Products Services'!$E$8*E19</f>
        <v>5000</v>
      </c>
      <c r="F96" s="168">
        <f>'6 Products Services'!$E$9*F19</f>
        <v>4500</v>
      </c>
      <c r="G96" s="168">
        <f>'6 Products Services'!$E$10*G19</f>
        <v>6000</v>
      </c>
      <c r="H96" s="168">
        <f>'6 Products Services'!$E$11*H19</f>
        <v>7000</v>
      </c>
      <c r="I96" s="168">
        <f>'6 Products Services'!$E$12*I19</f>
        <v>6000</v>
      </c>
      <c r="J96" s="168">
        <f>'6 Products Services'!$E$13*J19</f>
        <v>7500</v>
      </c>
      <c r="K96" s="168">
        <f>'6 Products Services'!$E$14*K19</f>
        <v>6000</v>
      </c>
      <c r="L96" s="168">
        <f>'6 Products Services'!$E$15*L19</f>
        <v>4500</v>
      </c>
      <c r="M96" s="168">
        <f>'6 Products Services'!$E$16*M19</f>
        <v>0</v>
      </c>
      <c r="N96" s="168">
        <f>'6 Products Services'!$E$17*N19</f>
        <v>0</v>
      </c>
      <c r="O96" s="168">
        <f>'6 Products Services'!$E$18*O19</f>
        <v>0</v>
      </c>
      <c r="P96" s="168">
        <f>'6 Products Services'!$E$19*P19</f>
        <v>0</v>
      </c>
      <c r="Q96" s="168">
        <f>'6 Products Services'!$E$20*Q19</f>
        <v>0</v>
      </c>
      <c r="R96" s="168">
        <f>'6 Products Services'!$E$21*R19</f>
        <v>0</v>
      </c>
      <c r="S96" s="168">
        <f t="shared" si="45"/>
        <v>94400</v>
      </c>
    </row>
    <row r="97" spans="1:19" ht="15.75">
      <c r="A97" s="149">
        <f t="shared" si="44"/>
        <v>39084</v>
      </c>
      <c r="B97" s="150">
        <v>13</v>
      </c>
      <c r="C97" s="168">
        <f>'6 Products Services'!$E$6*C20</f>
        <v>41600</v>
      </c>
      <c r="D97" s="168">
        <f>'6 Products Services'!$E$7*D20</f>
        <v>30000</v>
      </c>
      <c r="E97" s="168">
        <f>'6 Products Services'!$E$8*E20</f>
        <v>5500</v>
      </c>
      <c r="F97" s="168">
        <f>'6 Products Services'!$E$9*F20</f>
        <v>5000</v>
      </c>
      <c r="G97" s="168">
        <f>'6 Products Services'!$E$10*G20</f>
        <v>6750</v>
      </c>
      <c r="H97" s="168">
        <f>'6 Products Services'!$E$11*H20</f>
        <v>8000</v>
      </c>
      <c r="I97" s="168">
        <f>'6 Products Services'!$E$12*I20</f>
        <v>7000</v>
      </c>
      <c r="J97" s="168">
        <f>'6 Products Services'!$E$13*J20</f>
        <v>9000</v>
      </c>
      <c r="K97" s="168">
        <f>'6 Products Services'!$E$14*K20</f>
        <v>7500</v>
      </c>
      <c r="L97" s="168">
        <f>'6 Products Services'!$E$15*L20</f>
        <v>6000</v>
      </c>
      <c r="M97" s="168">
        <f>'6 Products Services'!$E$16*M20</f>
        <v>0</v>
      </c>
      <c r="N97" s="168">
        <f>'6 Products Services'!$E$17*N20</f>
        <v>0</v>
      </c>
      <c r="O97" s="168">
        <f>'6 Products Services'!$E$18*O20</f>
        <v>0</v>
      </c>
      <c r="P97" s="168">
        <f>'6 Products Services'!$E$19*P20</f>
        <v>0</v>
      </c>
      <c r="Q97" s="168">
        <f>'6 Products Services'!$E$20*Q20</f>
        <v>0</v>
      </c>
      <c r="R97" s="168">
        <f>'6 Products Services'!$E$21*R20</f>
        <v>0</v>
      </c>
      <c r="S97" s="168">
        <f t="shared" si="45"/>
        <v>103850</v>
      </c>
    </row>
    <row r="98" spans="1:19" ht="15.75">
      <c r="A98" s="149">
        <f t="shared" si="44"/>
        <v>39114</v>
      </c>
      <c r="B98" s="150">
        <v>14</v>
      </c>
      <c r="C98" s="168">
        <f>'6 Products Services'!$E$6*C21</f>
        <v>44800</v>
      </c>
      <c r="D98" s="168">
        <f>'6 Products Services'!$E$7*D21</f>
        <v>32500</v>
      </c>
      <c r="E98" s="168">
        <f>'6 Products Services'!$E$8*E21</f>
        <v>6000</v>
      </c>
      <c r="F98" s="168">
        <f>'6 Products Services'!$E$9*F21</f>
        <v>5500</v>
      </c>
      <c r="G98" s="168">
        <f>'6 Products Services'!$E$10*G21</f>
        <v>7500</v>
      </c>
      <c r="H98" s="168">
        <f>'6 Products Services'!$E$11*H21</f>
        <v>9000</v>
      </c>
      <c r="I98" s="168">
        <f>'6 Products Services'!$E$12*I21</f>
        <v>8000</v>
      </c>
      <c r="J98" s="168">
        <f>'6 Products Services'!$E$13*J21</f>
        <v>10500</v>
      </c>
      <c r="K98" s="168">
        <f>'6 Products Services'!$E$14*K21</f>
        <v>9000</v>
      </c>
      <c r="L98" s="168">
        <f>'6 Products Services'!$E$15*L21</f>
        <v>7500</v>
      </c>
      <c r="M98" s="168">
        <f>'6 Products Services'!$E$16*M21</f>
        <v>0</v>
      </c>
      <c r="N98" s="168">
        <f>'6 Products Services'!$E$17*N21</f>
        <v>0</v>
      </c>
      <c r="O98" s="168">
        <f>'6 Products Services'!$E$18*O21</f>
        <v>0</v>
      </c>
      <c r="P98" s="168">
        <f>'6 Products Services'!$E$19*P21</f>
        <v>0</v>
      </c>
      <c r="Q98" s="168">
        <f>'6 Products Services'!$E$20*Q21</f>
        <v>0</v>
      </c>
      <c r="R98" s="168">
        <f>'6 Products Services'!$E$21*R21</f>
        <v>0</v>
      </c>
      <c r="S98" s="168">
        <f t="shared" si="45"/>
        <v>113300</v>
      </c>
    </row>
    <row r="99" spans="1:19" ht="15.75">
      <c r="A99" s="149">
        <f t="shared" si="44"/>
        <v>39144</v>
      </c>
      <c r="B99" s="150">
        <v>15</v>
      </c>
      <c r="C99" s="168">
        <f>'6 Products Services'!$E$6*C22</f>
        <v>48000</v>
      </c>
      <c r="D99" s="168">
        <f>'6 Products Services'!$E$7*D22</f>
        <v>35000</v>
      </c>
      <c r="E99" s="168">
        <f>'6 Products Services'!$E$8*E22</f>
        <v>6500</v>
      </c>
      <c r="F99" s="168">
        <f>'6 Products Services'!$E$9*F22</f>
        <v>6000</v>
      </c>
      <c r="G99" s="168">
        <f>'6 Products Services'!$E$10*G22</f>
        <v>8250</v>
      </c>
      <c r="H99" s="168">
        <f>'6 Products Services'!$E$11*H22</f>
        <v>10000</v>
      </c>
      <c r="I99" s="168">
        <f>'6 Products Services'!$E$12*I22</f>
        <v>9000</v>
      </c>
      <c r="J99" s="168">
        <f>'6 Products Services'!$E$13*J22</f>
        <v>12000</v>
      </c>
      <c r="K99" s="168">
        <f>'6 Products Services'!$E$14*K22</f>
        <v>10500</v>
      </c>
      <c r="L99" s="168">
        <f>'6 Products Services'!$E$15*L22</f>
        <v>9000</v>
      </c>
      <c r="M99" s="168">
        <f>'6 Products Services'!$E$16*M22</f>
        <v>0</v>
      </c>
      <c r="N99" s="168">
        <f>'6 Products Services'!$E$17*N22</f>
        <v>0</v>
      </c>
      <c r="O99" s="168">
        <f>'6 Products Services'!$E$18*O22</f>
        <v>0</v>
      </c>
      <c r="P99" s="168">
        <f>'6 Products Services'!$E$19*P22</f>
        <v>0</v>
      </c>
      <c r="Q99" s="168">
        <f>'6 Products Services'!$E$20*Q22</f>
        <v>0</v>
      </c>
      <c r="R99" s="168">
        <f>'6 Products Services'!$E$21*R22</f>
        <v>0</v>
      </c>
      <c r="S99" s="168">
        <f t="shared" si="45"/>
        <v>122750</v>
      </c>
    </row>
    <row r="100" spans="1:19" ht="15.75">
      <c r="A100" s="149">
        <f t="shared" si="44"/>
        <v>39174</v>
      </c>
      <c r="B100" s="150">
        <v>16</v>
      </c>
      <c r="C100" s="168">
        <f>'6 Products Services'!$E$6*C23</f>
        <v>51200</v>
      </c>
      <c r="D100" s="168">
        <f>'6 Products Services'!$E$7*D23</f>
        <v>37500</v>
      </c>
      <c r="E100" s="168">
        <f>'6 Products Services'!$E$8*E23</f>
        <v>7000</v>
      </c>
      <c r="F100" s="168">
        <f>'6 Products Services'!$E$9*F23</f>
        <v>6500</v>
      </c>
      <c r="G100" s="168">
        <f>'6 Products Services'!$E$10*G23</f>
        <v>9000</v>
      </c>
      <c r="H100" s="168">
        <f>'6 Products Services'!$E$11*H23</f>
        <v>11000</v>
      </c>
      <c r="I100" s="168">
        <f>'6 Products Services'!$E$12*I23</f>
        <v>10000</v>
      </c>
      <c r="J100" s="168">
        <f>'6 Products Services'!$E$13*J23</f>
        <v>13500</v>
      </c>
      <c r="K100" s="168">
        <f>'6 Products Services'!$E$14*K23</f>
        <v>12000</v>
      </c>
      <c r="L100" s="168">
        <f>'6 Products Services'!$E$15*L23</f>
        <v>10500</v>
      </c>
      <c r="M100" s="168">
        <f>'6 Products Services'!$E$16*M23</f>
        <v>0</v>
      </c>
      <c r="N100" s="168">
        <f>'6 Products Services'!$E$17*N23</f>
        <v>0</v>
      </c>
      <c r="O100" s="168">
        <f>'6 Products Services'!$E$18*O23</f>
        <v>0</v>
      </c>
      <c r="P100" s="168">
        <f>'6 Products Services'!$E$19*P23</f>
        <v>0</v>
      </c>
      <c r="Q100" s="168">
        <f>'6 Products Services'!$E$20*Q23</f>
        <v>0</v>
      </c>
      <c r="R100" s="168">
        <f>'6 Products Services'!$E$21*R23</f>
        <v>0</v>
      </c>
      <c r="S100" s="168">
        <f t="shared" si="45"/>
        <v>132200</v>
      </c>
    </row>
    <row r="101" spans="1:19" ht="15.75">
      <c r="A101" s="149">
        <f t="shared" si="44"/>
        <v>39204</v>
      </c>
      <c r="B101" s="150">
        <v>17</v>
      </c>
      <c r="C101" s="168">
        <f>'6 Products Services'!$E$6*C24</f>
        <v>54400</v>
      </c>
      <c r="D101" s="168">
        <f>'6 Products Services'!$E$7*D24</f>
        <v>40000</v>
      </c>
      <c r="E101" s="168">
        <f>'6 Products Services'!$E$8*E24</f>
        <v>7500</v>
      </c>
      <c r="F101" s="168">
        <f>'6 Products Services'!$E$9*F24</f>
        <v>7000</v>
      </c>
      <c r="G101" s="168">
        <f>'6 Products Services'!$E$10*G24</f>
        <v>9750</v>
      </c>
      <c r="H101" s="168">
        <f>'6 Products Services'!$E$11*H24</f>
        <v>12000</v>
      </c>
      <c r="I101" s="168">
        <f>'6 Products Services'!$E$12*I24</f>
        <v>11000</v>
      </c>
      <c r="J101" s="168">
        <f>'6 Products Services'!$E$13*J24</f>
        <v>15000</v>
      </c>
      <c r="K101" s="168">
        <f>'6 Products Services'!$E$14*K24</f>
        <v>13500</v>
      </c>
      <c r="L101" s="168">
        <f>'6 Products Services'!$E$15*L24</f>
        <v>12000</v>
      </c>
      <c r="M101" s="168">
        <f>'6 Products Services'!$E$16*M24</f>
        <v>0</v>
      </c>
      <c r="N101" s="168">
        <f>'6 Products Services'!$E$17*N24</f>
        <v>0</v>
      </c>
      <c r="O101" s="168">
        <f>'6 Products Services'!$E$18*O24</f>
        <v>0</v>
      </c>
      <c r="P101" s="168">
        <f>'6 Products Services'!$E$19*P24</f>
        <v>0</v>
      </c>
      <c r="Q101" s="168">
        <f>'6 Products Services'!$E$20*Q24</f>
        <v>0</v>
      </c>
      <c r="R101" s="168">
        <f>'6 Products Services'!$E$21*R24</f>
        <v>0</v>
      </c>
      <c r="S101" s="168">
        <f t="shared" si="45"/>
        <v>141650</v>
      </c>
    </row>
    <row r="102" spans="1:19" ht="15.75">
      <c r="A102" s="149">
        <f t="shared" si="44"/>
        <v>39234</v>
      </c>
      <c r="B102" s="150">
        <v>18</v>
      </c>
      <c r="C102" s="168">
        <f>'6 Products Services'!$E$6*C25</f>
        <v>57600</v>
      </c>
      <c r="D102" s="168">
        <f>'6 Products Services'!$E$7*D25</f>
        <v>42500</v>
      </c>
      <c r="E102" s="168">
        <f>'6 Products Services'!$E$8*E25</f>
        <v>8000</v>
      </c>
      <c r="F102" s="168">
        <f>'6 Products Services'!$E$9*F25</f>
        <v>7500</v>
      </c>
      <c r="G102" s="168">
        <f>'6 Products Services'!$E$10*G25</f>
        <v>10500</v>
      </c>
      <c r="H102" s="168">
        <f>'6 Products Services'!$E$11*H25</f>
        <v>13000</v>
      </c>
      <c r="I102" s="168">
        <f>'6 Products Services'!$E$12*I25</f>
        <v>12000</v>
      </c>
      <c r="J102" s="168">
        <f>'6 Products Services'!$E$13*J25</f>
        <v>16500</v>
      </c>
      <c r="K102" s="168">
        <f>'6 Products Services'!$E$14*K25</f>
        <v>15000</v>
      </c>
      <c r="L102" s="168">
        <f>'6 Products Services'!$E$15*L25</f>
        <v>13500</v>
      </c>
      <c r="M102" s="168">
        <f>'6 Products Services'!$E$16*M25</f>
        <v>0</v>
      </c>
      <c r="N102" s="168">
        <f>'6 Products Services'!$E$17*N25</f>
        <v>0</v>
      </c>
      <c r="O102" s="168">
        <f>'6 Products Services'!$E$18*O25</f>
        <v>0</v>
      </c>
      <c r="P102" s="168">
        <f>'6 Products Services'!$E$19*P25</f>
        <v>0</v>
      </c>
      <c r="Q102" s="168">
        <f>'6 Products Services'!$E$20*Q25</f>
        <v>0</v>
      </c>
      <c r="R102" s="168">
        <f>'6 Products Services'!$E$21*R25</f>
        <v>0</v>
      </c>
      <c r="S102" s="168">
        <f t="shared" si="45"/>
        <v>151100</v>
      </c>
    </row>
    <row r="103" spans="1:19" ht="15.75">
      <c r="A103" s="149">
        <f t="shared" si="44"/>
        <v>39264</v>
      </c>
      <c r="B103" s="150">
        <v>19</v>
      </c>
      <c r="C103" s="168">
        <f>'6 Products Services'!$E$6*C26</f>
        <v>60800</v>
      </c>
      <c r="D103" s="168">
        <f>'6 Products Services'!$E$7*D26</f>
        <v>45000</v>
      </c>
      <c r="E103" s="168">
        <f>'6 Products Services'!$E$8*E26</f>
        <v>8500</v>
      </c>
      <c r="F103" s="168">
        <f>'6 Products Services'!$E$9*F26</f>
        <v>8000</v>
      </c>
      <c r="G103" s="168">
        <f>'6 Products Services'!$E$10*G26</f>
        <v>11250</v>
      </c>
      <c r="H103" s="168">
        <f>'6 Products Services'!$E$11*H26</f>
        <v>14000</v>
      </c>
      <c r="I103" s="168">
        <f>'6 Products Services'!$E$12*I26</f>
        <v>13000</v>
      </c>
      <c r="J103" s="168">
        <f>'6 Products Services'!$E$13*J26</f>
        <v>18000</v>
      </c>
      <c r="K103" s="168">
        <f>'6 Products Services'!$E$14*K26</f>
        <v>16500</v>
      </c>
      <c r="L103" s="168">
        <f>'6 Products Services'!$E$15*L26</f>
        <v>15000</v>
      </c>
      <c r="M103" s="168">
        <f>'6 Products Services'!$E$16*M26</f>
        <v>0</v>
      </c>
      <c r="N103" s="168">
        <f>'6 Products Services'!$E$17*N26</f>
        <v>0</v>
      </c>
      <c r="O103" s="168">
        <f>'6 Products Services'!$E$18*O26</f>
        <v>0</v>
      </c>
      <c r="P103" s="168">
        <f>'6 Products Services'!$E$19*P26</f>
        <v>0</v>
      </c>
      <c r="Q103" s="168">
        <f>'6 Products Services'!$E$20*Q26</f>
        <v>0</v>
      </c>
      <c r="R103" s="168">
        <f>'6 Products Services'!$E$21*R26</f>
        <v>0</v>
      </c>
      <c r="S103" s="168">
        <f t="shared" si="45"/>
        <v>160550</v>
      </c>
    </row>
    <row r="104" spans="1:19" ht="15.75">
      <c r="A104" s="149">
        <f t="shared" si="44"/>
        <v>39324</v>
      </c>
      <c r="B104" s="150">
        <v>20</v>
      </c>
      <c r="C104" s="168">
        <f>'6 Products Services'!$E$6*C27</f>
        <v>64000</v>
      </c>
      <c r="D104" s="168">
        <f>'6 Products Services'!$E$7*D27</f>
        <v>47500</v>
      </c>
      <c r="E104" s="168">
        <f>'6 Products Services'!$E$8*E27</f>
        <v>9000</v>
      </c>
      <c r="F104" s="168">
        <f>'6 Products Services'!$E$9*F27</f>
        <v>8500</v>
      </c>
      <c r="G104" s="168">
        <f>'6 Products Services'!$E$10*G27</f>
        <v>12000</v>
      </c>
      <c r="H104" s="168">
        <f>'6 Products Services'!$E$11*H27</f>
        <v>15000</v>
      </c>
      <c r="I104" s="168">
        <f>'6 Products Services'!$E$12*I27</f>
        <v>14000</v>
      </c>
      <c r="J104" s="168">
        <f>'6 Products Services'!$E$13*J27</f>
        <v>19500</v>
      </c>
      <c r="K104" s="168">
        <f>'6 Products Services'!$E$14*K27</f>
        <v>18000</v>
      </c>
      <c r="L104" s="168">
        <f>'6 Products Services'!$E$15*L27</f>
        <v>16500</v>
      </c>
      <c r="M104" s="168">
        <f>'6 Products Services'!$E$16*M27</f>
        <v>0</v>
      </c>
      <c r="N104" s="168">
        <f>'6 Products Services'!$E$17*N27</f>
        <v>0</v>
      </c>
      <c r="O104" s="168">
        <f>'6 Products Services'!$E$18*O27</f>
        <v>0</v>
      </c>
      <c r="P104" s="168">
        <f>'6 Products Services'!$E$19*P27</f>
        <v>0</v>
      </c>
      <c r="Q104" s="168">
        <f>'6 Products Services'!$E$20*Q27</f>
        <v>0</v>
      </c>
      <c r="R104" s="168">
        <f>'6 Products Services'!$E$21*R27</f>
        <v>0</v>
      </c>
      <c r="S104" s="168">
        <f t="shared" si="45"/>
        <v>170000</v>
      </c>
    </row>
    <row r="105" spans="1:19" ht="15.75">
      <c r="A105" s="149">
        <f t="shared" si="44"/>
        <v>39354</v>
      </c>
      <c r="B105" s="150">
        <v>21</v>
      </c>
      <c r="C105" s="168">
        <f>'6 Products Services'!$E$6*C28</f>
        <v>67200</v>
      </c>
      <c r="D105" s="168">
        <f>'6 Products Services'!$E$7*D28</f>
        <v>50000</v>
      </c>
      <c r="E105" s="168">
        <f>'6 Products Services'!$E$8*E28</f>
        <v>9500</v>
      </c>
      <c r="F105" s="168">
        <f>'6 Products Services'!$E$9*F28</f>
        <v>9000</v>
      </c>
      <c r="G105" s="168">
        <f>'6 Products Services'!$E$10*G28</f>
        <v>12750</v>
      </c>
      <c r="H105" s="168">
        <f>'6 Products Services'!$E$11*H28</f>
        <v>16000</v>
      </c>
      <c r="I105" s="168">
        <f>'6 Products Services'!$E$12*I28</f>
        <v>15000</v>
      </c>
      <c r="J105" s="168">
        <f>'6 Products Services'!$E$13*J28</f>
        <v>21000</v>
      </c>
      <c r="K105" s="168">
        <f>'6 Products Services'!$E$14*K28</f>
        <v>19500</v>
      </c>
      <c r="L105" s="168">
        <f>'6 Products Services'!$E$15*L28</f>
        <v>18000</v>
      </c>
      <c r="M105" s="168">
        <f>'6 Products Services'!$E$16*M28</f>
        <v>0</v>
      </c>
      <c r="N105" s="168">
        <f>'6 Products Services'!$E$17*N28</f>
        <v>0</v>
      </c>
      <c r="O105" s="168">
        <f>'6 Products Services'!$E$18*O28</f>
        <v>0</v>
      </c>
      <c r="P105" s="168">
        <f>'6 Products Services'!$E$19*P28</f>
        <v>0</v>
      </c>
      <c r="Q105" s="168">
        <f>'6 Products Services'!$E$20*Q28</f>
        <v>0</v>
      </c>
      <c r="R105" s="168">
        <f>'6 Products Services'!$E$21*R28</f>
        <v>0</v>
      </c>
      <c r="S105" s="168">
        <f t="shared" si="45"/>
        <v>179450</v>
      </c>
    </row>
    <row r="106" spans="1:19" ht="15.75">
      <c r="A106" s="149">
        <f t="shared" si="44"/>
        <v>39384</v>
      </c>
      <c r="B106" s="150">
        <v>22</v>
      </c>
      <c r="C106" s="168">
        <f>'6 Products Services'!$E$6*C29</f>
        <v>70400</v>
      </c>
      <c r="D106" s="168">
        <f>'6 Products Services'!$E$7*D29</f>
        <v>52500</v>
      </c>
      <c r="E106" s="168">
        <f>'6 Products Services'!$E$8*E29</f>
        <v>10000</v>
      </c>
      <c r="F106" s="168">
        <f>'6 Products Services'!$E$9*F29</f>
        <v>9500</v>
      </c>
      <c r="G106" s="168">
        <f>'6 Products Services'!$E$10*G29</f>
        <v>13500</v>
      </c>
      <c r="H106" s="168">
        <f>'6 Products Services'!$E$11*H29</f>
        <v>17000</v>
      </c>
      <c r="I106" s="168">
        <f>'6 Products Services'!$E$12*I29</f>
        <v>16000</v>
      </c>
      <c r="J106" s="168">
        <f>'6 Products Services'!$E$13*J29</f>
        <v>22500</v>
      </c>
      <c r="K106" s="168">
        <f>'6 Products Services'!$E$14*K29</f>
        <v>21000</v>
      </c>
      <c r="L106" s="168">
        <f>'6 Products Services'!$E$15*L29</f>
        <v>19500</v>
      </c>
      <c r="M106" s="168">
        <f>'6 Products Services'!$E$16*M29</f>
        <v>0</v>
      </c>
      <c r="N106" s="168">
        <f>'6 Products Services'!$E$17*N29</f>
        <v>0</v>
      </c>
      <c r="O106" s="168">
        <f>'6 Products Services'!$E$18*O29</f>
        <v>0</v>
      </c>
      <c r="P106" s="168">
        <f>'6 Products Services'!$E$19*P29</f>
        <v>0</v>
      </c>
      <c r="Q106" s="168">
        <f>'6 Products Services'!$E$20*Q29</f>
        <v>0</v>
      </c>
      <c r="R106" s="168">
        <f>'6 Products Services'!$E$21*R29</f>
        <v>0</v>
      </c>
      <c r="S106" s="168">
        <f t="shared" si="45"/>
        <v>188900</v>
      </c>
    </row>
    <row r="107" spans="1:19" ht="15.75">
      <c r="A107" s="149">
        <f t="shared" si="44"/>
        <v>39414</v>
      </c>
      <c r="B107" s="150">
        <v>23</v>
      </c>
      <c r="C107" s="168">
        <f>'6 Products Services'!$E$6*C30</f>
        <v>73600</v>
      </c>
      <c r="D107" s="168">
        <f>'6 Products Services'!$E$7*D30</f>
        <v>55000</v>
      </c>
      <c r="E107" s="168">
        <f>'6 Products Services'!$E$8*E30</f>
        <v>10500</v>
      </c>
      <c r="F107" s="168">
        <f>'6 Products Services'!$E$9*F30</f>
        <v>10000</v>
      </c>
      <c r="G107" s="168">
        <f>'6 Products Services'!$E$10*G30</f>
        <v>14250</v>
      </c>
      <c r="H107" s="168">
        <f>'6 Products Services'!$E$11*H30</f>
        <v>18000</v>
      </c>
      <c r="I107" s="168">
        <f>'6 Products Services'!$E$12*I30</f>
        <v>17000</v>
      </c>
      <c r="J107" s="168">
        <f>'6 Products Services'!$E$13*J30</f>
        <v>24000</v>
      </c>
      <c r="K107" s="168">
        <f>'6 Products Services'!$E$14*K30</f>
        <v>22500</v>
      </c>
      <c r="L107" s="168">
        <f>'6 Products Services'!$E$15*L30</f>
        <v>21000</v>
      </c>
      <c r="M107" s="168">
        <f>'6 Products Services'!$E$16*M30</f>
        <v>0</v>
      </c>
      <c r="N107" s="168">
        <f>'6 Products Services'!$E$17*N30</f>
        <v>0</v>
      </c>
      <c r="O107" s="168">
        <f>'6 Products Services'!$E$18*O30</f>
        <v>0</v>
      </c>
      <c r="P107" s="168">
        <f>'6 Products Services'!$E$19*P30</f>
        <v>0</v>
      </c>
      <c r="Q107" s="168">
        <f>'6 Products Services'!$E$20*Q30</f>
        <v>0</v>
      </c>
      <c r="R107" s="168">
        <f>'6 Products Services'!$E$21*R30</f>
        <v>0</v>
      </c>
      <c r="S107" s="168">
        <f t="shared" si="45"/>
        <v>198350</v>
      </c>
    </row>
    <row r="108" spans="1:19" ht="15.75">
      <c r="A108" s="149">
        <f t="shared" si="44"/>
        <v>39423</v>
      </c>
      <c r="B108" s="169">
        <v>24</v>
      </c>
      <c r="C108" s="168">
        <f>'6 Products Services'!$E$6*C31</f>
        <v>76800</v>
      </c>
      <c r="D108" s="168">
        <f>'6 Products Services'!$E$7*D31</f>
        <v>57500</v>
      </c>
      <c r="E108" s="168">
        <f>'6 Products Services'!$E$8*E31</f>
        <v>11000</v>
      </c>
      <c r="F108" s="168">
        <f>'6 Products Services'!$E$9*F31</f>
        <v>10500</v>
      </c>
      <c r="G108" s="168">
        <f>'6 Products Services'!$E$10*G31</f>
        <v>15000</v>
      </c>
      <c r="H108" s="168">
        <f>'6 Products Services'!$E$11*H31</f>
        <v>19000</v>
      </c>
      <c r="I108" s="168">
        <f>'6 Products Services'!$E$12*I31</f>
        <v>18000</v>
      </c>
      <c r="J108" s="168">
        <f>'6 Products Services'!$E$13*J31</f>
        <v>25500</v>
      </c>
      <c r="K108" s="168">
        <f>'6 Products Services'!$E$14*K31</f>
        <v>24000</v>
      </c>
      <c r="L108" s="168">
        <f>'6 Products Services'!$E$15*L31</f>
        <v>22500</v>
      </c>
      <c r="M108" s="168">
        <f>'6 Products Services'!$E$16*M31</f>
        <v>0</v>
      </c>
      <c r="N108" s="168">
        <f>'6 Products Services'!$E$17*N31</f>
        <v>0</v>
      </c>
      <c r="O108" s="168">
        <f>'6 Products Services'!$E$18*O31</f>
        <v>0</v>
      </c>
      <c r="P108" s="168">
        <f>'6 Products Services'!$E$19*P31</f>
        <v>0</v>
      </c>
      <c r="Q108" s="168">
        <f>'6 Products Services'!$E$20*Q31</f>
        <v>0</v>
      </c>
      <c r="R108" s="168">
        <f>'6 Products Services'!$E$21*R31</f>
        <v>0</v>
      </c>
      <c r="S108" s="168">
        <f t="shared" si="45"/>
        <v>207800</v>
      </c>
    </row>
    <row r="109" spans="1:19" ht="15.75">
      <c r="A109" s="149">
        <f t="shared" si="44"/>
        <v>39448</v>
      </c>
      <c r="B109" s="150">
        <v>25</v>
      </c>
      <c r="C109" s="168">
        <f>'6 Products Services'!$E$6*C32</f>
        <v>80000</v>
      </c>
      <c r="D109" s="168">
        <f>'6 Products Services'!$E$7*D32</f>
        <v>60000</v>
      </c>
      <c r="E109" s="168">
        <f>'6 Products Services'!$E$8*E32</f>
        <v>11500</v>
      </c>
      <c r="F109" s="168">
        <f>'6 Products Services'!$E$9*F32</f>
        <v>11000</v>
      </c>
      <c r="G109" s="168">
        <f>'6 Products Services'!$E$10*G32</f>
        <v>15750</v>
      </c>
      <c r="H109" s="168">
        <f>'6 Products Services'!$E$11*H32</f>
        <v>20000</v>
      </c>
      <c r="I109" s="168">
        <f>'6 Products Services'!$E$12*I32</f>
        <v>19000</v>
      </c>
      <c r="J109" s="168">
        <f>'6 Products Services'!$E$13*J32</f>
        <v>27000</v>
      </c>
      <c r="K109" s="168">
        <f>'6 Products Services'!$E$14*K32</f>
        <v>25500</v>
      </c>
      <c r="L109" s="168">
        <f>'6 Products Services'!$E$15*L32</f>
        <v>24000</v>
      </c>
      <c r="M109" s="168">
        <f>'6 Products Services'!$E$16*M32</f>
        <v>0</v>
      </c>
      <c r="N109" s="168">
        <f>'6 Products Services'!$E$17*N32</f>
        <v>0</v>
      </c>
      <c r="O109" s="168">
        <f>'6 Products Services'!$E$18*O32</f>
        <v>0</v>
      </c>
      <c r="P109" s="168">
        <f>'6 Products Services'!$E$19*P32</f>
        <v>0</v>
      </c>
      <c r="Q109" s="168">
        <f>'6 Products Services'!$E$20*Q32</f>
        <v>0</v>
      </c>
      <c r="R109" s="168">
        <f>'6 Products Services'!$E$21*R32</f>
        <v>0</v>
      </c>
      <c r="S109" s="168">
        <f t="shared" si="45"/>
        <v>217250</v>
      </c>
    </row>
    <row r="110" spans="1:19" ht="15.75">
      <c r="A110" s="149">
        <f t="shared" si="44"/>
        <v>39479</v>
      </c>
      <c r="B110" s="150">
        <v>26</v>
      </c>
      <c r="C110" s="168">
        <f>'6 Products Services'!$E$6*C33</f>
        <v>83200</v>
      </c>
      <c r="D110" s="168">
        <f>'6 Products Services'!$E$7*D33</f>
        <v>62500</v>
      </c>
      <c r="E110" s="168">
        <f>'6 Products Services'!$E$8*E33</f>
        <v>12000</v>
      </c>
      <c r="F110" s="168">
        <f>'6 Products Services'!$E$9*F33</f>
        <v>11500</v>
      </c>
      <c r="G110" s="168">
        <f>'6 Products Services'!$E$10*G33</f>
        <v>16500</v>
      </c>
      <c r="H110" s="168">
        <f>'6 Products Services'!$E$11*H33</f>
        <v>21000</v>
      </c>
      <c r="I110" s="168">
        <f>'6 Products Services'!$E$12*I33</f>
        <v>20000</v>
      </c>
      <c r="J110" s="168">
        <f>'6 Products Services'!$E$13*J33</f>
        <v>28500</v>
      </c>
      <c r="K110" s="168">
        <f>'6 Products Services'!$E$14*K33</f>
        <v>27000</v>
      </c>
      <c r="L110" s="168">
        <f>'6 Products Services'!$E$15*L33</f>
        <v>25500</v>
      </c>
      <c r="M110" s="168">
        <f>'6 Products Services'!$E$16*M33</f>
        <v>0</v>
      </c>
      <c r="N110" s="168">
        <f>'6 Products Services'!$E$17*N33</f>
        <v>0</v>
      </c>
      <c r="O110" s="168">
        <f>'6 Products Services'!$E$18*O33</f>
        <v>0</v>
      </c>
      <c r="P110" s="168">
        <f>'6 Products Services'!$E$19*P33</f>
        <v>0</v>
      </c>
      <c r="Q110" s="168">
        <f>'6 Products Services'!$E$20*Q33</f>
        <v>0</v>
      </c>
      <c r="R110" s="168">
        <f>'6 Products Services'!$E$21*R33</f>
        <v>0</v>
      </c>
      <c r="S110" s="168">
        <f t="shared" si="45"/>
        <v>226700</v>
      </c>
    </row>
    <row r="111" spans="1:19" ht="15.75">
      <c r="A111" s="149">
        <f t="shared" si="44"/>
        <v>39508</v>
      </c>
      <c r="B111" s="150">
        <v>27</v>
      </c>
      <c r="C111" s="168">
        <f>'6 Products Services'!$E$6*C34</f>
        <v>86400</v>
      </c>
      <c r="D111" s="168">
        <f>'6 Products Services'!$E$7*D34</f>
        <v>65000</v>
      </c>
      <c r="E111" s="168">
        <f>'6 Products Services'!$E$8*E34</f>
        <v>12500</v>
      </c>
      <c r="F111" s="168">
        <f>'6 Products Services'!$E$9*F34</f>
        <v>12000</v>
      </c>
      <c r="G111" s="168">
        <f>'6 Products Services'!$E$10*G34</f>
        <v>17250</v>
      </c>
      <c r="H111" s="168">
        <f>'6 Products Services'!$E$11*H34</f>
        <v>22000</v>
      </c>
      <c r="I111" s="168">
        <f>'6 Products Services'!$E$12*I34</f>
        <v>21000</v>
      </c>
      <c r="J111" s="168">
        <f>'6 Products Services'!$E$13*J34</f>
        <v>30000</v>
      </c>
      <c r="K111" s="168">
        <f>'6 Products Services'!$E$14*K34</f>
        <v>28500</v>
      </c>
      <c r="L111" s="168">
        <f>'6 Products Services'!$E$15*L34</f>
        <v>27000</v>
      </c>
      <c r="M111" s="168">
        <f>'6 Products Services'!$E$16*M34</f>
        <v>0</v>
      </c>
      <c r="N111" s="168">
        <f>'6 Products Services'!$E$17*N34</f>
        <v>0</v>
      </c>
      <c r="O111" s="168">
        <f>'6 Products Services'!$E$18*O34</f>
        <v>0</v>
      </c>
      <c r="P111" s="168">
        <f>'6 Products Services'!$E$19*P34</f>
        <v>0</v>
      </c>
      <c r="Q111" s="168">
        <f>'6 Products Services'!$E$20*Q34</f>
        <v>0</v>
      </c>
      <c r="R111" s="168">
        <f>'6 Products Services'!$E$21*R34</f>
        <v>0</v>
      </c>
      <c r="S111" s="168">
        <f t="shared" si="45"/>
        <v>236150</v>
      </c>
    </row>
    <row r="112" spans="1:19" ht="15.75">
      <c r="A112" s="149">
        <f t="shared" si="44"/>
        <v>39539</v>
      </c>
      <c r="B112" s="150">
        <v>28</v>
      </c>
      <c r="C112" s="168">
        <f>'6 Products Services'!$E$6*C35</f>
        <v>89600</v>
      </c>
      <c r="D112" s="168">
        <f>'6 Products Services'!$E$7*D35</f>
        <v>67500</v>
      </c>
      <c r="E112" s="168">
        <f>'6 Products Services'!$E$8*E35</f>
        <v>13000</v>
      </c>
      <c r="F112" s="168">
        <f>'6 Products Services'!$E$9*F35</f>
        <v>12500</v>
      </c>
      <c r="G112" s="168">
        <f>'6 Products Services'!$E$10*G35</f>
        <v>18000</v>
      </c>
      <c r="H112" s="168">
        <f>'6 Products Services'!$E$11*H35</f>
        <v>23000</v>
      </c>
      <c r="I112" s="168">
        <f>'6 Products Services'!$E$12*I35</f>
        <v>22000</v>
      </c>
      <c r="J112" s="168">
        <f>'6 Products Services'!$E$13*J35</f>
        <v>31500</v>
      </c>
      <c r="K112" s="168">
        <f>'6 Products Services'!$E$14*K35</f>
        <v>30000</v>
      </c>
      <c r="L112" s="168">
        <f>'6 Products Services'!$E$15*L35</f>
        <v>28500</v>
      </c>
      <c r="M112" s="168">
        <f>'6 Products Services'!$E$16*M35</f>
        <v>0</v>
      </c>
      <c r="N112" s="168">
        <f>'6 Products Services'!$E$17*N35</f>
        <v>0</v>
      </c>
      <c r="O112" s="168">
        <f>'6 Products Services'!$E$18*O35</f>
        <v>0</v>
      </c>
      <c r="P112" s="168">
        <f>'6 Products Services'!$E$19*P35</f>
        <v>0</v>
      </c>
      <c r="Q112" s="168">
        <f>'6 Products Services'!$E$20*Q35</f>
        <v>0</v>
      </c>
      <c r="R112" s="168">
        <f>'6 Products Services'!$E$21*R35</f>
        <v>0</v>
      </c>
      <c r="S112" s="168">
        <f t="shared" si="45"/>
        <v>245600</v>
      </c>
    </row>
    <row r="113" spans="1:19" ht="15.75">
      <c r="A113" s="149">
        <f t="shared" si="44"/>
        <v>39569</v>
      </c>
      <c r="B113" s="150">
        <v>29</v>
      </c>
      <c r="C113" s="168">
        <f>'6 Products Services'!$E$6*C36</f>
        <v>92800</v>
      </c>
      <c r="D113" s="168">
        <f>'6 Products Services'!$E$7*D36</f>
        <v>70000</v>
      </c>
      <c r="E113" s="168">
        <f>'6 Products Services'!$E$8*E36</f>
        <v>13500</v>
      </c>
      <c r="F113" s="168">
        <f>'6 Products Services'!$E$9*F36</f>
        <v>13000</v>
      </c>
      <c r="G113" s="168">
        <f>'6 Products Services'!$E$10*G36</f>
        <v>18750</v>
      </c>
      <c r="H113" s="168">
        <f>'6 Products Services'!$E$11*H36</f>
        <v>24000</v>
      </c>
      <c r="I113" s="168">
        <f>'6 Products Services'!$E$12*I36</f>
        <v>23000</v>
      </c>
      <c r="J113" s="168">
        <f>'6 Products Services'!$E$13*J36</f>
        <v>33000</v>
      </c>
      <c r="K113" s="168">
        <f>'6 Products Services'!$E$14*K36</f>
        <v>31500</v>
      </c>
      <c r="L113" s="168">
        <f>'6 Products Services'!$E$15*L36</f>
        <v>30000</v>
      </c>
      <c r="M113" s="168">
        <f>'6 Products Services'!$E$16*M36</f>
        <v>0</v>
      </c>
      <c r="N113" s="168">
        <f>'6 Products Services'!$E$17*N36</f>
        <v>0</v>
      </c>
      <c r="O113" s="168">
        <f>'6 Products Services'!$E$18*O36</f>
        <v>0</v>
      </c>
      <c r="P113" s="168">
        <f>'6 Products Services'!$E$19*P36</f>
        <v>0</v>
      </c>
      <c r="Q113" s="168">
        <f>'6 Products Services'!$E$20*Q36</f>
        <v>0</v>
      </c>
      <c r="R113" s="168">
        <f>'6 Products Services'!$E$21*R36</f>
        <v>0</v>
      </c>
      <c r="S113" s="168">
        <f t="shared" si="45"/>
        <v>255050</v>
      </c>
    </row>
    <row r="114" spans="1:19" ht="15.75">
      <c r="A114" s="149">
        <f t="shared" si="44"/>
        <v>39600</v>
      </c>
      <c r="B114" s="150">
        <v>30</v>
      </c>
      <c r="C114" s="168">
        <f>'6 Products Services'!$E$6*C37</f>
        <v>96000</v>
      </c>
      <c r="D114" s="168">
        <f>'6 Products Services'!$E$7*D37</f>
        <v>72500</v>
      </c>
      <c r="E114" s="168">
        <f>'6 Products Services'!$E$8*E37</f>
        <v>14000</v>
      </c>
      <c r="F114" s="168">
        <f>'6 Products Services'!$E$9*F37</f>
        <v>13500</v>
      </c>
      <c r="G114" s="168">
        <f>'6 Products Services'!$E$10*G37</f>
        <v>19500</v>
      </c>
      <c r="H114" s="168">
        <f>'6 Products Services'!$E$11*H37</f>
        <v>25000</v>
      </c>
      <c r="I114" s="168">
        <f>'6 Products Services'!$E$12*I37</f>
        <v>24000</v>
      </c>
      <c r="J114" s="168">
        <f>'6 Products Services'!$E$13*J37</f>
        <v>34500</v>
      </c>
      <c r="K114" s="168">
        <f>'6 Products Services'!$E$14*K37</f>
        <v>33000</v>
      </c>
      <c r="L114" s="168">
        <f>'6 Products Services'!$E$15*L37</f>
        <v>31500</v>
      </c>
      <c r="M114" s="168">
        <f>'6 Products Services'!$E$16*M37</f>
        <v>0</v>
      </c>
      <c r="N114" s="168">
        <f>'6 Products Services'!$E$17*N37</f>
        <v>0</v>
      </c>
      <c r="O114" s="168">
        <f>'6 Products Services'!$E$18*O37</f>
        <v>0</v>
      </c>
      <c r="P114" s="168">
        <f>'6 Products Services'!$E$19*P37</f>
        <v>0</v>
      </c>
      <c r="Q114" s="168">
        <f>'6 Products Services'!$E$20*Q37</f>
        <v>0</v>
      </c>
      <c r="R114" s="168">
        <f>'6 Products Services'!$E$21*R37</f>
        <v>0</v>
      </c>
      <c r="S114" s="168">
        <f t="shared" si="45"/>
        <v>264500</v>
      </c>
    </row>
    <row r="115" spans="1:19" ht="15.75">
      <c r="A115" s="149">
        <f t="shared" si="44"/>
        <v>39630</v>
      </c>
      <c r="B115" s="150">
        <v>31</v>
      </c>
      <c r="C115" s="168">
        <f>'6 Products Services'!$E$6*C38</f>
        <v>99200</v>
      </c>
      <c r="D115" s="168">
        <f>'6 Products Services'!$E$7*D38</f>
        <v>75000</v>
      </c>
      <c r="E115" s="168">
        <f>'6 Products Services'!$E$8*E38</f>
        <v>14500</v>
      </c>
      <c r="F115" s="168">
        <f>'6 Products Services'!$E$9*F38</f>
        <v>14000</v>
      </c>
      <c r="G115" s="168">
        <f>'6 Products Services'!$E$10*G38</f>
        <v>20250</v>
      </c>
      <c r="H115" s="168">
        <f>'6 Products Services'!$E$11*H38</f>
        <v>26000</v>
      </c>
      <c r="I115" s="168">
        <f>'6 Products Services'!$E$12*I38</f>
        <v>25000</v>
      </c>
      <c r="J115" s="168">
        <f>'6 Products Services'!$E$13*J38</f>
        <v>36000</v>
      </c>
      <c r="K115" s="168">
        <f>'6 Products Services'!$E$14*K38</f>
        <v>34500</v>
      </c>
      <c r="L115" s="168">
        <f>'6 Products Services'!$E$15*L38</f>
        <v>33000</v>
      </c>
      <c r="M115" s="168">
        <f>'6 Products Services'!$E$16*M38</f>
        <v>0</v>
      </c>
      <c r="N115" s="168">
        <f>'6 Products Services'!$E$17*N38</f>
        <v>0</v>
      </c>
      <c r="O115" s="168">
        <f>'6 Products Services'!$E$18*O38</f>
        <v>0</v>
      </c>
      <c r="P115" s="168">
        <f>'6 Products Services'!$E$19*P38</f>
        <v>0</v>
      </c>
      <c r="Q115" s="168">
        <f>'6 Products Services'!$E$20*Q38</f>
        <v>0</v>
      </c>
      <c r="R115" s="168">
        <f>'6 Products Services'!$E$21*R38</f>
        <v>0</v>
      </c>
      <c r="S115" s="168">
        <f t="shared" si="45"/>
        <v>273950</v>
      </c>
    </row>
    <row r="116" spans="1:19" ht="15.75">
      <c r="A116" s="149">
        <f t="shared" si="44"/>
        <v>39661</v>
      </c>
      <c r="B116" s="150">
        <v>32</v>
      </c>
      <c r="C116" s="168">
        <f>'6 Products Services'!$E$6*C39</f>
        <v>102400</v>
      </c>
      <c r="D116" s="168">
        <f>'6 Products Services'!$E$7*D39</f>
        <v>77500</v>
      </c>
      <c r="E116" s="168">
        <f>'6 Products Services'!$E$8*E39</f>
        <v>15000</v>
      </c>
      <c r="F116" s="168">
        <f>'6 Products Services'!$E$9*F39</f>
        <v>14500</v>
      </c>
      <c r="G116" s="168">
        <f>'6 Products Services'!$E$10*G39</f>
        <v>21000</v>
      </c>
      <c r="H116" s="168">
        <f>'6 Products Services'!$E$11*H39</f>
        <v>27000</v>
      </c>
      <c r="I116" s="168">
        <f>'6 Products Services'!$E$12*I39</f>
        <v>26000</v>
      </c>
      <c r="J116" s="168">
        <f>'6 Products Services'!$E$13*J39</f>
        <v>37500</v>
      </c>
      <c r="K116" s="168">
        <f>'6 Products Services'!$E$14*K39</f>
        <v>36000</v>
      </c>
      <c r="L116" s="168">
        <f>'6 Products Services'!$E$15*L39</f>
        <v>34500</v>
      </c>
      <c r="M116" s="168">
        <f>'6 Products Services'!$E$16*M39</f>
        <v>0</v>
      </c>
      <c r="N116" s="168">
        <f>'6 Products Services'!$E$17*N39</f>
        <v>0</v>
      </c>
      <c r="O116" s="168">
        <f>'6 Products Services'!$E$18*O39</f>
        <v>0</v>
      </c>
      <c r="P116" s="168">
        <f>'6 Products Services'!$E$19*P39</f>
        <v>0</v>
      </c>
      <c r="Q116" s="168">
        <f>'6 Products Services'!$E$20*Q39</f>
        <v>0</v>
      </c>
      <c r="R116" s="168">
        <f>'6 Products Services'!$E$21*R39</f>
        <v>0</v>
      </c>
      <c r="S116" s="168">
        <f t="shared" si="45"/>
        <v>283400</v>
      </c>
    </row>
    <row r="117" spans="1:19" ht="15.75">
      <c r="A117" s="149">
        <f t="shared" si="44"/>
        <v>39692</v>
      </c>
      <c r="B117" s="150">
        <v>33</v>
      </c>
      <c r="C117" s="168">
        <f>'6 Products Services'!$E$6*C40</f>
        <v>105600</v>
      </c>
      <c r="D117" s="168">
        <f>'6 Products Services'!$E$7*D40</f>
        <v>80000</v>
      </c>
      <c r="E117" s="168">
        <f>'6 Products Services'!$E$8*E40</f>
        <v>15500</v>
      </c>
      <c r="F117" s="168">
        <f>'6 Products Services'!$E$9*F40</f>
        <v>15000</v>
      </c>
      <c r="G117" s="168">
        <f>'6 Products Services'!$E$10*G40</f>
        <v>21750</v>
      </c>
      <c r="H117" s="168">
        <f>'6 Products Services'!$E$11*H40</f>
        <v>28000</v>
      </c>
      <c r="I117" s="168">
        <f>'6 Products Services'!$E$12*I40</f>
        <v>27000</v>
      </c>
      <c r="J117" s="168">
        <f>'6 Products Services'!$E$13*J40</f>
        <v>39000</v>
      </c>
      <c r="K117" s="168">
        <f>'6 Products Services'!$E$14*K40</f>
        <v>37500</v>
      </c>
      <c r="L117" s="168">
        <f>'6 Products Services'!$E$15*L40</f>
        <v>36000</v>
      </c>
      <c r="M117" s="168">
        <f>'6 Products Services'!$E$16*M40</f>
        <v>0</v>
      </c>
      <c r="N117" s="168">
        <f>'6 Products Services'!$E$17*N40</f>
        <v>0</v>
      </c>
      <c r="O117" s="168">
        <f>'6 Products Services'!$E$18*O40</f>
        <v>0</v>
      </c>
      <c r="P117" s="168">
        <f>'6 Products Services'!$E$19*P40</f>
        <v>0</v>
      </c>
      <c r="Q117" s="168">
        <f>'6 Products Services'!$E$20*Q40</f>
        <v>0</v>
      </c>
      <c r="R117" s="168">
        <f>'6 Products Services'!$E$21*R40</f>
        <v>0</v>
      </c>
      <c r="S117" s="168">
        <f t="shared" si="45"/>
        <v>292850</v>
      </c>
    </row>
    <row r="118" spans="1:19" ht="15.75">
      <c r="A118" s="149">
        <f t="shared" si="44"/>
        <v>39722</v>
      </c>
      <c r="B118" s="150">
        <v>34</v>
      </c>
      <c r="C118" s="168">
        <f>'6 Products Services'!$E$6*C41</f>
        <v>108800</v>
      </c>
      <c r="D118" s="168">
        <f>'6 Products Services'!$E$7*D41</f>
        <v>82500</v>
      </c>
      <c r="E118" s="168">
        <f>'6 Products Services'!$E$8*E41</f>
        <v>16000</v>
      </c>
      <c r="F118" s="168">
        <f>'6 Products Services'!$E$9*F41</f>
        <v>15500</v>
      </c>
      <c r="G118" s="168">
        <f>'6 Products Services'!$E$10*G41</f>
        <v>22500</v>
      </c>
      <c r="H118" s="168">
        <f>'6 Products Services'!$E$11*H41</f>
        <v>29000</v>
      </c>
      <c r="I118" s="168">
        <f>'6 Products Services'!$E$12*I41</f>
        <v>28000</v>
      </c>
      <c r="J118" s="168">
        <f>'6 Products Services'!$E$13*J41</f>
        <v>40500</v>
      </c>
      <c r="K118" s="168">
        <f>'6 Products Services'!$E$14*K41</f>
        <v>39000</v>
      </c>
      <c r="L118" s="168">
        <f>'6 Products Services'!$E$15*L41</f>
        <v>37500</v>
      </c>
      <c r="M118" s="168">
        <f>'6 Products Services'!$E$16*M41</f>
        <v>0</v>
      </c>
      <c r="N118" s="168">
        <f>'6 Products Services'!$E$17*N41</f>
        <v>0</v>
      </c>
      <c r="O118" s="168">
        <f>'6 Products Services'!$E$18*O41</f>
        <v>0</v>
      </c>
      <c r="P118" s="168">
        <f>'6 Products Services'!$E$19*P41</f>
        <v>0</v>
      </c>
      <c r="Q118" s="168">
        <f>'6 Products Services'!$E$20*Q41</f>
        <v>0</v>
      </c>
      <c r="R118" s="168">
        <f>'6 Products Services'!$E$21*R41</f>
        <v>0</v>
      </c>
      <c r="S118" s="168">
        <f t="shared" si="45"/>
        <v>302300</v>
      </c>
    </row>
    <row r="119" spans="1:19" ht="15.75">
      <c r="A119" s="149">
        <f t="shared" si="44"/>
        <v>39753</v>
      </c>
      <c r="B119" s="150">
        <v>35</v>
      </c>
      <c r="C119" s="168">
        <f>'6 Products Services'!$E$6*C42</f>
        <v>112000</v>
      </c>
      <c r="D119" s="168">
        <f>'6 Products Services'!$E$7*D42</f>
        <v>85000</v>
      </c>
      <c r="E119" s="168">
        <f>'6 Products Services'!$E$8*E42</f>
        <v>16500</v>
      </c>
      <c r="F119" s="168">
        <f>'6 Products Services'!$E$9*F42</f>
        <v>16000</v>
      </c>
      <c r="G119" s="168">
        <f>'6 Products Services'!$E$10*G42</f>
        <v>23250</v>
      </c>
      <c r="H119" s="168">
        <f>'6 Products Services'!$E$11*H42</f>
        <v>30000</v>
      </c>
      <c r="I119" s="168">
        <f>'6 Products Services'!$E$12*I42</f>
        <v>29000</v>
      </c>
      <c r="J119" s="168">
        <f>'6 Products Services'!$E$13*J42</f>
        <v>42000</v>
      </c>
      <c r="K119" s="168">
        <f>'6 Products Services'!$E$14*K42</f>
        <v>40500</v>
      </c>
      <c r="L119" s="168">
        <f>'6 Products Services'!$E$15*L42</f>
        <v>39000</v>
      </c>
      <c r="M119" s="168">
        <f>'6 Products Services'!$E$16*M42</f>
        <v>0</v>
      </c>
      <c r="N119" s="168">
        <f>'6 Products Services'!$E$17*N42</f>
        <v>0</v>
      </c>
      <c r="O119" s="168">
        <f>'6 Products Services'!$E$18*O42</f>
        <v>0</v>
      </c>
      <c r="P119" s="168">
        <f>'6 Products Services'!$E$19*P42</f>
        <v>0</v>
      </c>
      <c r="Q119" s="168">
        <f>'6 Products Services'!$E$20*Q42</f>
        <v>0</v>
      </c>
      <c r="R119" s="168">
        <f>'6 Products Services'!$E$21*R42</f>
        <v>0</v>
      </c>
      <c r="S119" s="168">
        <f t="shared" si="45"/>
        <v>311750</v>
      </c>
    </row>
    <row r="120" spans="1:19" ht="15.75">
      <c r="A120" s="149">
        <f t="shared" si="44"/>
        <v>39783</v>
      </c>
      <c r="B120" s="169">
        <v>36</v>
      </c>
      <c r="C120" s="168">
        <f>'6 Products Services'!$E$6*C43</f>
        <v>115200</v>
      </c>
      <c r="D120" s="168">
        <f>'6 Products Services'!$E$7*D43</f>
        <v>87500</v>
      </c>
      <c r="E120" s="168">
        <f>'6 Products Services'!$E$8*E43</f>
        <v>17000</v>
      </c>
      <c r="F120" s="168">
        <f>'6 Products Services'!$E$9*F43</f>
        <v>16500</v>
      </c>
      <c r="G120" s="168">
        <f>'6 Products Services'!$E$10*G43</f>
        <v>24000</v>
      </c>
      <c r="H120" s="168">
        <f>'6 Products Services'!$E$11*H43</f>
        <v>31000</v>
      </c>
      <c r="I120" s="168">
        <f>'6 Products Services'!$E$12*I43</f>
        <v>30000</v>
      </c>
      <c r="J120" s="168">
        <f>'6 Products Services'!$E$13*J43</f>
        <v>43500</v>
      </c>
      <c r="K120" s="168">
        <f>'6 Products Services'!$E$14*K43</f>
        <v>42000</v>
      </c>
      <c r="L120" s="168">
        <f>'6 Products Services'!$E$15*L43</f>
        <v>40500</v>
      </c>
      <c r="M120" s="168">
        <f>'6 Products Services'!$E$16*M43</f>
        <v>0</v>
      </c>
      <c r="N120" s="168">
        <f>'6 Products Services'!$E$17*N43</f>
        <v>0</v>
      </c>
      <c r="O120" s="168">
        <f>'6 Products Services'!$E$18*O43</f>
        <v>0</v>
      </c>
      <c r="P120" s="168">
        <f>'6 Products Services'!$E$19*P43</f>
        <v>0</v>
      </c>
      <c r="Q120" s="168">
        <f>'6 Products Services'!$E$20*Q43</f>
        <v>0</v>
      </c>
      <c r="R120" s="168">
        <f>'6 Products Services'!$E$21*R43</f>
        <v>0</v>
      </c>
      <c r="S120" s="168">
        <f t="shared" si="45"/>
        <v>321200</v>
      </c>
    </row>
    <row r="121" spans="1:19" ht="15.75">
      <c r="A121" s="173"/>
      <c r="B121" s="172" t="s">
        <v>109</v>
      </c>
      <c r="C121" s="176">
        <f t="shared" ref="C121:I121" si="46">SUM(C85:C120)</f>
        <v>2134400</v>
      </c>
      <c r="D121" s="176">
        <f t="shared" si="46"/>
        <v>1575000</v>
      </c>
      <c r="E121" s="176">
        <f t="shared" si="46"/>
        <v>297500</v>
      </c>
      <c r="F121" s="176">
        <f t="shared" si="46"/>
        <v>280500</v>
      </c>
      <c r="G121" s="176">
        <f t="shared" si="46"/>
        <v>396000</v>
      </c>
      <c r="H121" s="176">
        <f t="shared" si="46"/>
        <v>496000</v>
      </c>
      <c r="I121" s="176">
        <f t="shared" si="46"/>
        <v>465000</v>
      </c>
      <c r="J121" s="176">
        <f>SUM(J85:J120)</f>
        <v>652500</v>
      </c>
      <c r="K121" s="176">
        <f>SUM(K85:K120)</f>
        <v>609000</v>
      </c>
      <c r="L121" s="176"/>
      <c r="M121" s="176"/>
      <c r="N121" s="176"/>
      <c r="O121" s="176"/>
      <c r="P121" s="176"/>
      <c r="Q121" s="176"/>
      <c r="R121" s="176">
        <f>SUM(R85:R120)</f>
        <v>0</v>
      </c>
      <c r="S121" s="168">
        <f>SUM(C121:I121)</f>
        <v>5644400</v>
      </c>
    </row>
  </sheetData>
  <sheetProtection selectLockedCells="1"/>
  <mergeCells count="7">
    <mergeCell ref="A1:S1"/>
    <mergeCell ref="A2:S2"/>
    <mergeCell ref="A3:S3"/>
    <mergeCell ref="A83:S83"/>
    <mergeCell ref="A4:S4"/>
    <mergeCell ref="A44:S44"/>
    <mergeCell ref="A7:S7"/>
  </mergeCells>
  <phoneticPr fontId="0" type="noConversion"/>
  <printOptions horizontalCentered="1"/>
  <pageMargins left="0.5" right="0.5" top="0.5" bottom="0.5" header="0.5" footer="0.5"/>
  <pageSetup scale="48" firstPageNumber="0" fitToHeight="0" orientation="landscape" horizontalDpi="4294967293" verticalDpi="300"/>
  <headerFooter alignWithMargins="0">
    <oddFooter>&amp;CConfidential</oddFooter>
  </headerFooter>
  <rowBreaks count="1" manualBreakCount="1">
    <brk id="43" max="18"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E407"/>
  <sheetViews>
    <sheetView zoomScale="110" zoomScaleNormal="110" zoomScaleSheetLayoutView="145" workbookViewId="0">
      <selection activeCell="A15" sqref="A15"/>
    </sheetView>
  </sheetViews>
  <sheetFormatPr defaultRowHeight="12" customHeight="1"/>
  <cols>
    <col min="1" max="1" width="24.7109375" style="211" customWidth="1"/>
    <col min="2" max="6" width="10.28515625" style="139" bestFit="1" customWidth="1"/>
    <col min="7" max="8" width="10.28515625" style="212" bestFit="1" customWidth="1"/>
    <col min="9" max="12" width="10.28515625" style="139" bestFit="1" customWidth="1"/>
    <col min="13" max="14" width="12.85546875" style="139" bestFit="1" customWidth="1"/>
    <col min="15" max="31" width="9.140625" style="140" customWidth="1"/>
    <col min="32" max="256" width="11.42578125" style="141" customWidth="1"/>
    <col min="257" max="16384" width="9.140625" style="141"/>
  </cols>
  <sheetData>
    <row r="1" spans="1:31" ht="54.75" customHeight="1">
      <c r="A1" s="280"/>
      <c r="B1" s="280"/>
      <c r="C1" s="280"/>
      <c r="D1" s="280"/>
      <c r="E1" s="280"/>
      <c r="F1" s="280"/>
      <c r="G1" s="280"/>
      <c r="H1" s="280"/>
      <c r="I1" s="280"/>
      <c r="J1" s="280"/>
      <c r="K1" s="280"/>
      <c r="L1" s="280"/>
      <c r="M1" s="280"/>
      <c r="N1" s="280"/>
    </row>
    <row r="2" spans="1:31" ht="26.25">
      <c r="A2" s="245" t="str">
        <f>Name_of_Business</f>
        <v>Law Office of Parag L. Amin, P.C.</v>
      </c>
      <c r="B2" s="245"/>
      <c r="C2" s="245"/>
      <c r="D2" s="245"/>
      <c r="E2" s="245"/>
      <c r="F2" s="245"/>
      <c r="G2" s="281"/>
      <c r="H2" s="281"/>
      <c r="I2" s="281"/>
      <c r="J2" s="281"/>
      <c r="K2" s="281"/>
      <c r="L2" s="281"/>
      <c r="M2" s="281"/>
      <c r="N2" s="281"/>
    </row>
    <row r="3" spans="1:31" ht="15.75">
      <c r="A3" s="246" t="str">
        <f>DBA_Business_Name</f>
        <v>Law PLA</v>
      </c>
      <c r="B3" s="246"/>
      <c r="C3" s="246"/>
      <c r="D3" s="246"/>
      <c r="E3" s="246"/>
      <c r="F3" s="246"/>
      <c r="G3" s="282"/>
      <c r="H3" s="282"/>
      <c r="I3" s="282"/>
      <c r="J3" s="282"/>
      <c r="K3" s="282"/>
      <c r="L3" s="282"/>
      <c r="M3" s="282"/>
      <c r="N3" s="282"/>
    </row>
    <row r="4" spans="1:31" s="142" customFormat="1" ht="21">
      <c r="A4" s="247" t="s">
        <v>203</v>
      </c>
      <c r="B4" s="248"/>
      <c r="C4" s="248"/>
      <c r="D4" s="248"/>
      <c r="E4" s="248"/>
      <c r="F4" s="248"/>
      <c r="G4" s="248"/>
      <c r="H4" s="248"/>
      <c r="I4" s="248"/>
      <c r="J4" s="248"/>
      <c r="K4" s="248"/>
      <c r="L4" s="248"/>
      <c r="M4" s="248"/>
      <c r="N4" s="248"/>
      <c r="O4" s="158"/>
      <c r="P4" s="158"/>
      <c r="Q4" s="158"/>
      <c r="R4" s="158"/>
      <c r="S4" s="158"/>
      <c r="T4" s="158"/>
      <c r="U4" s="158"/>
      <c r="V4" s="158"/>
      <c r="W4" s="158"/>
      <c r="X4" s="158"/>
      <c r="Y4" s="158"/>
      <c r="Z4" s="158"/>
      <c r="AA4" s="158"/>
      <c r="AB4" s="158"/>
      <c r="AC4" s="158"/>
      <c r="AD4" s="158"/>
      <c r="AE4" s="158"/>
    </row>
    <row r="5" spans="1:31" s="142" customFormat="1" ht="15.75">
      <c r="A5" s="177"/>
      <c r="B5" s="132"/>
      <c r="C5" s="132"/>
      <c r="D5" s="132"/>
      <c r="E5" s="132"/>
      <c r="F5" s="132"/>
      <c r="G5" s="132"/>
      <c r="H5" s="132"/>
      <c r="I5" s="132"/>
      <c r="J5" s="132"/>
      <c r="K5" s="132"/>
      <c r="L5" s="132"/>
      <c r="M5" s="132"/>
      <c r="N5" s="132"/>
      <c r="O5" s="158"/>
      <c r="P5" s="158"/>
      <c r="Q5" s="158"/>
      <c r="R5" s="158"/>
      <c r="S5" s="158"/>
      <c r="T5" s="158"/>
      <c r="U5" s="158"/>
      <c r="V5" s="158"/>
      <c r="W5" s="158"/>
      <c r="X5" s="158"/>
      <c r="Y5" s="158"/>
      <c r="Z5" s="158"/>
      <c r="AA5" s="158"/>
      <c r="AB5" s="158"/>
      <c r="AC5" s="158"/>
      <c r="AD5" s="158"/>
      <c r="AE5" s="158"/>
    </row>
    <row r="6" spans="1:31" s="182" customFormat="1" ht="15.75">
      <c r="A6" s="178" t="s">
        <v>43</v>
      </c>
      <c r="B6" s="179">
        <v>1</v>
      </c>
      <c r="C6" s="179">
        <v>2</v>
      </c>
      <c r="D6" s="179">
        <v>3</v>
      </c>
      <c r="E6" s="179">
        <v>4</v>
      </c>
      <c r="F6" s="179">
        <v>5</v>
      </c>
      <c r="G6" s="179">
        <v>6</v>
      </c>
      <c r="H6" s="179">
        <v>7</v>
      </c>
      <c r="I6" s="179">
        <v>8</v>
      </c>
      <c r="J6" s="179">
        <v>9</v>
      </c>
      <c r="K6" s="179">
        <v>10</v>
      </c>
      <c r="L6" s="179">
        <v>11</v>
      </c>
      <c r="M6" s="179">
        <v>12</v>
      </c>
      <c r="N6" s="180" t="s">
        <v>52</v>
      </c>
      <c r="O6" s="181"/>
      <c r="P6" s="181"/>
      <c r="Q6" s="181"/>
      <c r="R6" s="181"/>
      <c r="S6" s="181"/>
      <c r="T6" s="181"/>
      <c r="U6" s="181"/>
      <c r="V6" s="181"/>
      <c r="W6" s="181"/>
      <c r="X6" s="181"/>
      <c r="Y6" s="181"/>
      <c r="Z6" s="181"/>
      <c r="AA6" s="181"/>
      <c r="AB6" s="181"/>
      <c r="AC6" s="181"/>
      <c r="AD6" s="181"/>
      <c r="AE6" s="181"/>
    </row>
    <row r="7" spans="1:31" s="182" customFormat="1" ht="15.75">
      <c r="A7" s="183"/>
      <c r="B7" s="184">
        <v>43831</v>
      </c>
      <c r="C7" s="184">
        <v>43862</v>
      </c>
      <c r="D7" s="184">
        <v>43891</v>
      </c>
      <c r="E7" s="184">
        <v>43922</v>
      </c>
      <c r="F7" s="184">
        <v>43952</v>
      </c>
      <c r="G7" s="184">
        <v>43983</v>
      </c>
      <c r="H7" s="184">
        <v>44013</v>
      </c>
      <c r="I7" s="184">
        <v>44044</v>
      </c>
      <c r="J7" s="184">
        <v>44075</v>
      </c>
      <c r="K7" s="184">
        <v>44105</v>
      </c>
      <c r="L7" s="184">
        <v>44136</v>
      </c>
      <c r="M7" s="184">
        <v>44166</v>
      </c>
      <c r="N7" s="185" t="s">
        <v>65</v>
      </c>
      <c r="O7" s="181"/>
      <c r="P7" s="181"/>
      <c r="Q7" s="181"/>
      <c r="R7" s="181"/>
      <c r="S7" s="181"/>
      <c r="T7" s="181"/>
      <c r="U7" s="181"/>
      <c r="V7" s="181"/>
      <c r="W7" s="181"/>
      <c r="X7" s="181"/>
      <c r="Y7" s="181"/>
      <c r="Z7" s="181"/>
      <c r="AA7" s="181"/>
      <c r="AB7" s="181"/>
      <c r="AC7" s="181"/>
      <c r="AD7" s="181"/>
      <c r="AE7" s="181"/>
    </row>
    <row r="8" spans="1:31" s="190" customFormat="1" ht="15.75">
      <c r="A8" s="186" t="s">
        <v>189</v>
      </c>
      <c r="B8" s="187">
        <f>'7 Sales by Unit'!$S46</f>
        <v>18100</v>
      </c>
      <c r="C8" s="187">
        <f>'7 Sales by Unit'!$S47</f>
        <v>9600</v>
      </c>
      <c r="D8" s="187">
        <f>'7 Sales by Unit'!$S48</f>
        <v>32400</v>
      </c>
      <c r="E8" s="187">
        <f>'7 Sales by Unit'!$S49</f>
        <v>47950</v>
      </c>
      <c r="F8" s="187">
        <f>'7 Sales by Unit'!$S50</f>
        <v>65000</v>
      </c>
      <c r="G8" s="187">
        <f>'7 Sales by Unit'!$S51</f>
        <v>84050</v>
      </c>
      <c r="H8" s="187">
        <f>'7 Sales by Unit'!$S52</f>
        <v>105600</v>
      </c>
      <c r="I8" s="187">
        <f>'7 Sales by Unit'!$S53</f>
        <v>130150</v>
      </c>
      <c r="J8" s="187">
        <f>'7 Sales by Unit'!$S54</f>
        <v>157700</v>
      </c>
      <c r="K8" s="187">
        <f>'7 Sales by Unit'!$S55</f>
        <v>188250</v>
      </c>
      <c r="L8" s="187">
        <f>'7 Sales by Unit'!$S56</f>
        <v>218800</v>
      </c>
      <c r="M8" s="187">
        <f>'7 Sales by Unit'!$S57</f>
        <v>249350</v>
      </c>
      <c r="N8" s="187">
        <f>SUM(B8:M8)</f>
        <v>1306950</v>
      </c>
      <c r="O8" s="188"/>
      <c r="P8" s="189"/>
      <c r="Q8" s="189"/>
      <c r="R8" s="189"/>
      <c r="S8" s="189"/>
      <c r="T8" s="189"/>
      <c r="U8" s="189"/>
      <c r="V8" s="189"/>
      <c r="W8" s="189"/>
      <c r="X8" s="189"/>
      <c r="Y8" s="189"/>
      <c r="Z8" s="189"/>
      <c r="AA8" s="189"/>
      <c r="AB8" s="189"/>
      <c r="AC8" s="189"/>
      <c r="AD8" s="189"/>
      <c r="AE8" s="189"/>
    </row>
    <row r="9" spans="1:31" s="195" customFormat="1" ht="15.75">
      <c r="A9" s="191" t="s">
        <v>144</v>
      </c>
      <c r="B9" s="192">
        <f>'7 Sales by Unit'!$S85</f>
        <v>8900</v>
      </c>
      <c r="C9" s="192">
        <f>'7 Sales by Unit'!$S86</f>
        <v>6400</v>
      </c>
      <c r="D9" s="192">
        <f>'7 Sales by Unit'!$S87</f>
        <v>15100</v>
      </c>
      <c r="E9" s="192">
        <f>'7 Sales by Unit'!$S88</f>
        <v>21800</v>
      </c>
      <c r="F9" s="192">
        <f>'7 Sales by Unit'!$S89</f>
        <v>29250</v>
      </c>
      <c r="G9" s="192">
        <f>'7 Sales by Unit'!$S90</f>
        <v>37700</v>
      </c>
      <c r="H9" s="192">
        <f>'7 Sales by Unit'!$S91</f>
        <v>47150</v>
      </c>
      <c r="I9" s="192">
        <f>'7 Sales by Unit'!$S92</f>
        <v>56600</v>
      </c>
      <c r="J9" s="192">
        <f>'7 Sales by Unit'!$S93</f>
        <v>66050</v>
      </c>
      <c r="K9" s="192">
        <f>'7 Sales by Unit'!$S94</f>
        <v>75500</v>
      </c>
      <c r="L9" s="192">
        <f>'7 Sales by Unit'!$S95</f>
        <v>84950</v>
      </c>
      <c r="M9" s="192">
        <f>'7 Sales by Unit'!$S96</f>
        <v>94400</v>
      </c>
      <c r="N9" s="187">
        <f>SUM(B9:M9)</f>
        <v>543800</v>
      </c>
      <c r="O9" s="193"/>
      <c r="P9" s="194"/>
      <c r="Q9" s="194"/>
      <c r="R9" s="194"/>
      <c r="S9" s="194"/>
      <c r="T9" s="194"/>
      <c r="U9" s="194"/>
      <c r="V9" s="194"/>
      <c r="W9" s="194"/>
      <c r="X9" s="194"/>
      <c r="Y9" s="194"/>
      <c r="Z9" s="194"/>
      <c r="AA9" s="194"/>
      <c r="AB9" s="194"/>
      <c r="AC9" s="194"/>
      <c r="AD9" s="194"/>
      <c r="AE9" s="194"/>
    </row>
    <row r="10" spans="1:31" s="190" customFormat="1" ht="15">
      <c r="A10" s="196"/>
      <c r="B10" s="187"/>
      <c r="C10" s="187"/>
      <c r="D10" s="187"/>
      <c r="E10" s="187"/>
      <c r="F10" s="187"/>
      <c r="G10" s="187"/>
      <c r="H10" s="187"/>
      <c r="I10" s="187"/>
      <c r="J10" s="187"/>
      <c r="K10" s="187"/>
      <c r="L10" s="187"/>
      <c r="M10" s="187"/>
      <c r="N10" s="187"/>
      <c r="O10" s="189"/>
      <c r="P10" s="189"/>
      <c r="Q10" s="189"/>
      <c r="R10" s="189"/>
      <c r="S10" s="189"/>
      <c r="T10" s="189"/>
      <c r="U10" s="189"/>
      <c r="V10" s="189"/>
      <c r="W10" s="189"/>
      <c r="X10" s="189"/>
      <c r="Y10" s="189"/>
      <c r="Z10" s="189"/>
      <c r="AA10" s="189"/>
      <c r="AB10" s="189"/>
      <c r="AC10" s="189"/>
      <c r="AD10" s="189"/>
      <c r="AE10" s="189"/>
    </row>
    <row r="11" spans="1:31" s="190" customFormat="1" ht="15.75">
      <c r="A11" s="186" t="s">
        <v>63</v>
      </c>
      <c r="B11" s="187"/>
      <c r="C11" s="187"/>
      <c r="D11" s="187"/>
      <c r="E11" s="187"/>
      <c r="F11" s="187"/>
      <c r="G11" s="187"/>
      <c r="H11" s="187"/>
      <c r="I11" s="187"/>
      <c r="J11" s="187"/>
      <c r="K11" s="187"/>
      <c r="L11" s="187"/>
      <c r="M11" s="187"/>
      <c r="N11" s="187"/>
      <c r="O11" s="189"/>
      <c r="P11" s="189"/>
      <c r="Q11" s="189"/>
      <c r="R11" s="189"/>
      <c r="S11" s="189"/>
      <c r="T11" s="189"/>
      <c r="U11" s="189"/>
      <c r="V11" s="189"/>
      <c r="W11" s="189"/>
      <c r="X11" s="189"/>
      <c r="Y11" s="189"/>
      <c r="Z11" s="189"/>
      <c r="AA11" s="189"/>
      <c r="AB11" s="189"/>
      <c r="AC11" s="189"/>
      <c r="AD11" s="189"/>
      <c r="AE11" s="189"/>
    </row>
    <row r="12" spans="1:31" s="190" customFormat="1" ht="15">
      <c r="A12" s="196" t="s">
        <v>143</v>
      </c>
      <c r="B12" s="187">
        <f>'5 Team'!K42</f>
        <v>10000</v>
      </c>
      <c r="C12" s="187">
        <f>'5 Team'!K43</f>
        <v>10000</v>
      </c>
      <c r="D12" s="187">
        <f>'5 Team'!K44</f>
        <v>10000</v>
      </c>
      <c r="E12" s="187">
        <f>'5 Team'!K45</f>
        <v>10000</v>
      </c>
      <c r="F12" s="187">
        <f>'5 Team'!K46</f>
        <v>10000</v>
      </c>
      <c r="G12" s="187">
        <f>'5 Team'!K47</f>
        <v>10000</v>
      </c>
      <c r="H12" s="187">
        <f>'5 Team'!K48</f>
        <v>10000</v>
      </c>
      <c r="I12" s="187">
        <f>'5 Team'!K49</f>
        <v>10000</v>
      </c>
      <c r="J12" s="187">
        <f>'5 Team'!K50</f>
        <v>10000</v>
      </c>
      <c r="K12" s="187">
        <f>'5 Team'!K51</f>
        <v>10000</v>
      </c>
      <c r="L12" s="187">
        <f>'5 Team'!K52</f>
        <v>10000</v>
      </c>
      <c r="M12" s="187">
        <f>'5 Team'!K53</f>
        <v>10000</v>
      </c>
      <c r="N12" s="187">
        <f t="shared" ref="N12:N28" si="0">SUM(B12:M12)</f>
        <v>120000</v>
      </c>
      <c r="O12" s="188"/>
      <c r="P12" s="189"/>
      <c r="Q12" s="189"/>
      <c r="R12" s="189"/>
      <c r="S12" s="189"/>
      <c r="T12" s="189"/>
      <c r="U12" s="189"/>
      <c r="V12" s="189"/>
      <c r="W12" s="189"/>
      <c r="X12" s="189"/>
      <c r="Y12" s="189"/>
      <c r="Z12" s="189"/>
      <c r="AA12" s="189"/>
      <c r="AB12" s="189"/>
      <c r="AC12" s="189"/>
      <c r="AD12" s="189"/>
      <c r="AE12" s="189"/>
    </row>
    <row r="13" spans="1:31" s="190" customFormat="1" ht="15">
      <c r="A13" s="213" t="s">
        <v>113</v>
      </c>
      <c r="B13" s="214">
        <v>0</v>
      </c>
      <c r="C13" s="214">
        <v>0</v>
      </c>
      <c r="D13" s="214">
        <v>0</v>
      </c>
      <c r="E13" s="214">
        <v>0</v>
      </c>
      <c r="F13" s="214">
        <v>0</v>
      </c>
      <c r="G13" s="214">
        <v>0</v>
      </c>
      <c r="H13" s="214">
        <v>0</v>
      </c>
      <c r="I13" s="214">
        <v>0</v>
      </c>
      <c r="J13" s="214">
        <v>0</v>
      </c>
      <c r="K13" s="214">
        <v>0</v>
      </c>
      <c r="L13" s="214">
        <v>0</v>
      </c>
      <c r="M13" s="214">
        <v>0</v>
      </c>
      <c r="N13" s="187">
        <f t="shared" si="0"/>
        <v>0</v>
      </c>
      <c r="O13" s="197"/>
      <c r="P13" s="189"/>
      <c r="Q13" s="189"/>
      <c r="R13" s="189"/>
      <c r="S13" s="189"/>
      <c r="T13" s="189"/>
      <c r="U13" s="189"/>
      <c r="V13" s="189"/>
      <c r="W13" s="189"/>
      <c r="X13" s="189"/>
      <c r="Y13" s="189"/>
      <c r="Z13" s="189"/>
      <c r="AA13" s="189"/>
      <c r="AB13" s="189"/>
      <c r="AC13" s="189"/>
      <c r="AD13" s="189"/>
      <c r="AE13" s="189"/>
    </row>
    <row r="14" spans="1:31" s="190" customFormat="1" ht="15">
      <c r="A14" s="213" t="s">
        <v>119</v>
      </c>
      <c r="B14" s="214">
        <v>4000</v>
      </c>
      <c r="C14" s="214">
        <v>4000</v>
      </c>
      <c r="D14" s="214">
        <v>4000</v>
      </c>
      <c r="E14" s="214">
        <v>4000</v>
      </c>
      <c r="F14" s="214">
        <v>4000</v>
      </c>
      <c r="G14" s="214">
        <v>4000</v>
      </c>
      <c r="H14" s="214">
        <v>4000</v>
      </c>
      <c r="I14" s="214">
        <v>4000</v>
      </c>
      <c r="J14" s="214">
        <v>4000</v>
      </c>
      <c r="K14" s="214">
        <v>4000</v>
      </c>
      <c r="L14" s="214">
        <v>4000</v>
      </c>
      <c r="M14" s="214">
        <v>4000</v>
      </c>
      <c r="N14" s="187">
        <f t="shared" si="0"/>
        <v>48000</v>
      </c>
      <c r="O14" s="197"/>
      <c r="P14" s="189"/>
      <c r="Q14" s="189"/>
      <c r="R14" s="189"/>
      <c r="S14" s="189"/>
      <c r="T14" s="189"/>
      <c r="U14" s="189"/>
      <c r="V14" s="189"/>
      <c r="W14" s="189"/>
      <c r="X14" s="189"/>
      <c r="Y14" s="189"/>
      <c r="Z14" s="189"/>
      <c r="AA14" s="189"/>
      <c r="AB14" s="189"/>
      <c r="AC14" s="189"/>
      <c r="AD14" s="189"/>
      <c r="AE14" s="189"/>
    </row>
    <row r="15" spans="1:31" s="190" customFormat="1" ht="15">
      <c r="A15" s="213" t="s">
        <v>120</v>
      </c>
      <c r="B15" s="214">
        <v>250</v>
      </c>
      <c r="C15" s="214">
        <v>250</v>
      </c>
      <c r="D15" s="214">
        <v>250</v>
      </c>
      <c r="E15" s="214">
        <v>250</v>
      </c>
      <c r="F15" s="214">
        <v>250</v>
      </c>
      <c r="G15" s="214">
        <v>250</v>
      </c>
      <c r="H15" s="214">
        <v>250</v>
      </c>
      <c r="I15" s="214">
        <v>250</v>
      </c>
      <c r="J15" s="214">
        <v>250</v>
      </c>
      <c r="K15" s="214">
        <v>250</v>
      </c>
      <c r="L15" s="214">
        <v>250</v>
      </c>
      <c r="M15" s="214">
        <v>250</v>
      </c>
      <c r="N15" s="187">
        <f t="shared" si="0"/>
        <v>3000</v>
      </c>
      <c r="O15" s="197"/>
      <c r="P15" s="189"/>
      <c r="Q15" s="189"/>
      <c r="R15" s="189"/>
      <c r="S15" s="189"/>
      <c r="T15" s="189"/>
      <c r="U15" s="189"/>
      <c r="V15" s="189"/>
      <c r="W15" s="189"/>
      <c r="X15" s="189"/>
      <c r="Y15" s="189"/>
      <c r="Z15" s="189"/>
      <c r="AA15" s="189"/>
      <c r="AB15" s="189"/>
      <c r="AC15" s="189"/>
      <c r="AD15" s="189"/>
      <c r="AE15" s="189"/>
    </row>
    <row r="16" spans="1:31" s="190" customFormat="1" ht="15">
      <c r="A16" s="213" t="s">
        <v>137</v>
      </c>
      <c r="B16" s="214">
        <f>B$12*0.15</f>
        <v>1500</v>
      </c>
      <c r="C16" s="214">
        <f t="shared" ref="C16:M16" si="1">C$12*0.15</f>
        <v>1500</v>
      </c>
      <c r="D16" s="214">
        <f t="shared" si="1"/>
        <v>1500</v>
      </c>
      <c r="E16" s="214">
        <f t="shared" si="1"/>
        <v>1500</v>
      </c>
      <c r="F16" s="214">
        <f t="shared" si="1"/>
        <v>1500</v>
      </c>
      <c r="G16" s="214">
        <f t="shared" si="1"/>
        <v>1500</v>
      </c>
      <c r="H16" s="214">
        <f t="shared" si="1"/>
        <v>1500</v>
      </c>
      <c r="I16" s="214">
        <f t="shared" si="1"/>
        <v>1500</v>
      </c>
      <c r="J16" s="214">
        <f t="shared" si="1"/>
        <v>1500</v>
      </c>
      <c r="K16" s="214">
        <f t="shared" si="1"/>
        <v>1500</v>
      </c>
      <c r="L16" s="214">
        <f t="shared" si="1"/>
        <v>1500</v>
      </c>
      <c r="M16" s="214">
        <f t="shared" si="1"/>
        <v>1500</v>
      </c>
      <c r="N16" s="187">
        <f t="shared" si="0"/>
        <v>18000</v>
      </c>
      <c r="O16" s="189"/>
      <c r="P16" s="189"/>
      <c r="Q16" s="189"/>
      <c r="R16" s="189"/>
      <c r="S16" s="189"/>
      <c r="T16" s="189"/>
      <c r="U16" s="189"/>
      <c r="V16" s="189"/>
      <c r="W16" s="189"/>
      <c r="X16" s="189"/>
      <c r="Y16" s="189"/>
      <c r="Z16" s="189"/>
      <c r="AA16" s="189"/>
      <c r="AB16" s="189"/>
      <c r="AC16" s="189"/>
      <c r="AD16" s="189"/>
      <c r="AE16" s="189"/>
    </row>
    <row r="17" spans="1:31" s="190" customFormat="1" ht="15">
      <c r="A17" s="213" t="s">
        <v>136</v>
      </c>
      <c r="B17" s="214">
        <v>100</v>
      </c>
      <c r="C17" s="214">
        <v>100</v>
      </c>
      <c r="D17" s="214">
        <v>100</v>
      </c>
      <c r="E17" s="214">
        <v>100</v>
      </c>
      <c r="F17" s="214">
        <v>100</v>
      </c>
      <c r="G17" s="214">
        <v>100</v>
      </c>
      <c r="H17" s="214">
        <v>100</v>
      </c>
      <c r="I17" s="214">
        <v>100</v>
      </c>
      <c r="J17" s="214">
        <v>100</v>
      </c>
      <c r="K17" s="214">
        <v>100</v>
      </c>
      <c r="L17" s="214">
        <v>100</v>
      </c>
      <c r="M17" s="214">
        <v>100</v>
      </c>
      <c r="N17" s="187">
        <f t="shared" si="0"/>
        <v>1200</v>
      </c>
      <c r="O17" s="197"/>
      <c r="P17" s="189"/>
      <c r="Q17" s="189"/>
      <c r="R17" s="189"/>
      <c r="S17" s="189"/>
      <c r="T17" s="189"/>
      <c r="U17" s="189"/>
      <c r="V17" s="189"/>
      <c r="W17" s="189"/>
      <c r="X17" s="189"/>
      <c r="Y17" s="189"/>
      <c r="Z17" s="189"/>
      <c r="AA17" s="189"/>
      <c r="AB17" s="189"/>
      <c r="AC17" s="189"/>
      <c r="AD17" s="189"/>
      <c r="AE17" s="189"/>
    </row>
    <row r="18" spans="1:31" s="190" customFormat="1" ht="15">
      <c r="A18" s="213" t="s">
        <v>107</v>
      </c>
      <c r="B18" s="214">
        <v>50</v>
      </c>
      <c r="C18" s="214">
        <v>25</v>
      </c>
      <c r="D18" s="214">
        <v>25</v>
      </c>
      <c r="E18" s="214">
        <v>25</v>
      </c>
      <c r="F18" s="214">
        <v>25</v>
      </c>
      <c r="G18" s="214">
        <v>25</v>
      </c>
      <c r="H18" s="214">
        <v>25</v>
      </c>
      <c r="I18" s="214">
        <v>25</v>
      </c>
      <c r="J18" s="214">
        <v>25</v>
      </c>
      <c r="K18" s="214">
        <v>25</v>
      </c>
      <c r="L18" s="214">
        <v>25</v>
      </c>
      <c r="M18" s="214">
        <v>25</v>
      </c>
      <c r="N18" s="187">
        <f t="shared" si="0"/>
        <v>325</v>
      </c>
      <c r="O18" s="197"/>
      <c r="P18" s="189"/>
      <c r="Q18" s="189"/>
      <c r="R18" s="189"/>
      <c r="S18" s="189"/>
      <c r="T18" s="189"/>
      <c r="U18" s="189"/>
      <c r="V18" s="189"/>
      <c r="W18" s="189"/>
      <c r="X18" s="189"/>
      <c r="Y18" s="189"/>
      <c r="Z18" s="189"/>
      <c r="AA18" s="189"/>
      <c r="AB18" s="189"/>
      <c r="AC18" s="189"/>
      <c r="AD18" s="189"/>
      <c r="AE18" s="189"/>
    </row>
    <row r="19" spans="1:31" s="190" customFormat="1" ht="15">
      <c r="A19" s="213" t="s">
        <v>159</v>
      </c>
      <c r="B19" s="214">
        <v>1500</v>
      </c>
      <c r="C19" s="214">
        <v>1500</v>
      </c>
      <c r="D19" s="214">
        <v>1500</v>
      </c>
      <c r="E19" s="214">
        <v>1500</v>
      </c>
      <c r="F19" s="214">
        <v>1500</v>
      </c>
      <c r="G19" s="214">
        <v>1500</v>
      </c>
      <c r="H19" s="214">
        <v>1500</v>
      </c>
      <c r="I19" s="214">
        <v>1500</v>
      </c>
      <c r="J19" s="214">
        <v>1500</v>
      </c>
      <c r="K19" s="214">
        <v>1500</v>
      </c>
      <c r="L19" s="214">
        <v>1500</v>
      </c>
      <c r="M19" s="214">
        <v>1500</v>
      </c>
      <c r="N19" s="187">
        <f t="shared" si="0"/>
        <v>18000</v>
      </c>
      <c r="O19" s="197"/>
      <c r="P19" s="189"/>
      <c r="Q19" s="189"/>
      <c r="R19" s="189"/>
      <c r="S19" s="189"/>
      <c r="T19" s="189"/>
      <c r="U19" s="189"/>
      <c r="V19" s="189"/>
      <c r="W19" s="189"/>
      <c r="X19" s="189"/>
      <c r="Y19" s="189"/>
      <c r="Z19" s="189"/>
      <c r="AA19" s="189"/>
      <c r="AB19" s="189"/>
      <c r="AC19" s="189"/>
      <c r="AD19" s="189"/>
      <c r="AE19" s="189"/>
    </row>
    <row r="20" spans="1:31" s="190" customFormat="1" ht="15">
      <c r="A20" s="213" t="s">
        <v>114</v>
      </c>
      <c r="B20" s="214">
        <v>25</v>
      </c>
      <c r="C20" s="214">
        <v>25</v>
      </c>
      <c r="D20" s="214">
        <v>25</v>
      </c>
      <c r="E20" s="214">
        <v>25</v>
      </c>
      <c r="F20" s="214">
        <v>25</v>
      </c>
      <c r="G20" s="214">
        <v>25</v>
      </c>
      <c r="H20" s="214">
        <v>25</v>
      </c>
      <c r="I20" s="214">
        <v>25</v>
      </c>
      <c r="J20" s="214">
        <v>25</v>
      </c>
      <c r="K20" s="214">
        <v>25</v>
      </c>
      <c r="L20" s="214">
        <v>25</v>
      </c>
      <c r="M20" s="214">
        <v>25</v>
      </c>
      <c r="N20" s="187">
        <f t="shared" si="0"/>
        <v>300</v>
      </c>
      <c r="O20" s="189"/>
      <c r="P20" s="189"/>
      <c r="Q20" s="189"/>
      <c r="R20" s="189"/>
      <c r="S20" s="189"/>
      <c r="T20" s="189"/>
      <c r="U20" s="189"/>
      <c r="V20" s="189"/>
      <c r="W20" s="189"/>
      <c r="X20" s="189"/>
      <c r="Y20" s="189"/>
      <c r="Z20" s="189"/>
      <c r="AA20" s="189"/>
      <c r="AB20" s="189"/>
      <c r="AC20" s="189"/>
      <c r="AD20" s="189"/>
      <c r="AE20" s="189"/>
    </row>
    <row r="21" spans="1:31" s="190" customFormat="1" ht="15">
      <c r="A21" s="213" t="s">
        <v>138</v>
      </c>
      <c r="B21" s="214">
        <v>500</v>
      </c>
      <c r="C21" s="214">
        <v>500</v>
      </c>
      <c r="D21" s="214">
        <v>500</v>
      </c>
      <c r="E21" s="214">
        <v>500</v>
      </c>
      <c r="F21" s="214">
        <v>500</v>
      </c>
      <c r="G21" s="214">
        <v>500</v>
      </c>
      <c r="H21" s="214">
        <v>500</v>
      </c>
      <c r="I21" s="214">
        <v>500</v>
      </c>
      <c r="J21" s="214">
        <v>500</v>
      </c>
      <c r="K21" s="214">
        <v>500</v>
      </c>
      <c r="L21" s="214">
        <v>500</v>
      </c>
      <c r="M21" s="214">
        <v>500</v>
      </c>
      <c r="N21" s="187">
        <f t="shared" si="0"/>
        <v>6000</v>
      </c>
      <c r="O21" s="197"/>
      <c r="P21" s="189"/>
      <c r="Q21" s="189"/>
      <c r="R21" s="189"/>
      <c r="S21" s="189"/>
      <c r="T21" s="189"/>
      <c r="U21" s="189"/>
      <c r="V21" s="189"/>
      <c r="W21" s="189"/>
      <c r="X21" s="189"/>
      <c r="Y21" s="189"/>
      <c r="Z21" s="189"/>
      <c r="AA21" s="189"/>
      <c r="AB21" s="189"/>
      <c r="AC21" s="189"/>
      <c r="AD21" s="189"/>
      <c r="AE21" s="189"/>
    </row>
    <row r="22" spans="1:31" s="190" customFormat="1" ht="15">
      <c r="A22" s="213" t="s">
        <v>115</v>
      </c>
      <c r="B22" s="214">
        <v>1000</v>
      </c>
      <c r="C22" s="214">
        <v>1000</v>
      </c>
      <c r="D22" s="214">
        <v>1000</v>
      </c>
      <c r="E22" s="214">
        <v>1000</v>
      </c>
      <c r="F22" s="214">
        <v>1000</v>
      </c>
      <c r="G22" s="214">
        <v>1000</v>
      </c>
      <c r="H22" s="214">
        <v>1000</v>
      </c>
      <c r="I22" s="214">
        <v>1000</v>
      </c>
      <c r="J22" s="214">
        <v>1000</v>
      </c>
      <c r="K22" s="214">
        <v>1000</v>
      </c>
      <c r="L22" s="214">
        <v>1000</v>
      </c>
      <c r="M22" s="214">
        <v>1000</v>
      </c>
      <c r="N22" s="187">
        <f t="shared" si="0"/>
        <v>12000</v>
      </c>
      <c r="O22" s="197"/>
      <c r="P22" s="189"/>
      <c r="Q22" s="189"/>
      <c r="R22" s="189"/>
      <c r="S22" s="189"/>
      <c r="T22" s="189"/>
      <c r="U22" s="189"/>
      <c r="V22" s="189"/>
      <c r="W22" s="189"/>
      <c r="X22" s="189"/>
      <c r="Y22" s="189"/>
      <c r="Z22" s="189"/>
      <c r="AA22" s="189"/>
      <c r="AB22" s="189"/>
      <c r="AC22" s="189"/>
      <c r="AD22" s="189"/>
      <c r="AE22" s="189"/>
    </row>
    <row r="23" spans="1:31" s="190" customFormat="1" ht="15">
      <c r="A23" s="213" t="s">
        <v>160</v>
      </c>
      <c r="B23" s="214">
        <v>200</v>
      </c>
      <c r="C23" s="214">
        <v>200</v>
      </c>
      <c r="D23" s="214">
        <v>200</v>
      </c>
      <c r="E23" s="214">
        <v>200</v>
      </c>
      <c r="F23" s="214">
        <v>200</v>
      </c>
      <c r="G23" s="214">
        <v>200</v>
      </c>
      <c r="H23" s="214">
        <v>200</v>
      </c>
      <c r="I23" s="214">
        <v>200</v>
      </c>
      <c r="J23" s="214">
        <v>200</v>
      </c>
      <c r="K23" s="214">
        <v>200</v>
      </c>
      <c r="L23" s="214">
        <v>200</v>
      </c>
      <c r="M23" s="214">
        <v>200</v>
      </c>
      <c r="N23" s="187">
        <f t="shared" si="0"/>
        <v>2400</v>
      </c>
      <c r="O23" s="189"/>
      <c r="P23" s="189"/>
      <c r="Q23" s="189"/>
      <c r="R23" s="189"/>
      <c r="S23" s="189"/>
      <c r="T23" s="189"/>
      <c r="U23" s="189"/>
      <c r="V23" s="189"/>
      <c r="W23" s="189"/>
      <c r="X23" s="189"/>
      <c r="Y23" s="189"/>
      <c r="Z23" s="189"/>
      <c r="AA23" s="189"/>
      <c r="AB23" s="189"/>
      <c r="AC23" s="189"/>
      <c r="AD23" s="189"/>
      <c r="AE23" s="189"/>
    </row>
    <row r="24" spans="1:31" s="190" customFormat="1" ht="15">
      <c r="A24" s="213" t="s">
        <v>139</v>
      </c>
      <c r="B24" s="214">
        <v>600</v>
      </c>
      <c r="C24" s="214">
        <v>600</v>
      </c>
      <c r="D24" s="214">
        <v>600</v>
      </c>
      <c r="E24" s="214">
        <v>600</v>
      </c>
      <c r="F24" s="214">
        <v>600</v>
      </c>
      <c r="G24" s="214">
        <v>600</v>
      </c>
      <c r="H24" s="214">
        <v>600</v>
      </c>
      <c r="I24" s="214">
        <v>600</v>
      </c>
      <c r="J24" s="214">
        <v>600</v>
      </c>
      <c r="K24" s="214">
        <v>600</v>
      </c>
      <c r="L24" s="214">
        <v>600</v>
      </c>
      <c r="M24" s="214">
        <v>600</v>
      </c>
      <c r="N24" s="187">
        <f t="shared" si="0"/>
        <v>7200</v>
      </c>
      <c r="O24" s="197"/>
      <c r="P24" s="189"/>
      <c r="Q24" s="189"/>
      <c r="R24" s="189"/>
      <c r="S24" s="189"/>
      <c r="T24" s="189"/>
      <c r="U24" s="189"/>
      <c r="V24" s="189"/>
      <c r="W24" s="189"/>
      <c r="X24" s="189"/>
      <c r="Y24" s="189"/>
      <c r="Z24" s="189"/>
      <c r="AA24" s="189"/>
      <c r="AB24" s="189"/>
      <c r="AC24" s="189"/>
      <c r="AD24" s="189"/>
      <c r="AE24" s="189"/>
    </row>
    <row r="25" spans="1:31" s="190" customFormat="1" ht="15">
      <c r="A25" s="213" t="s">
        <v>145</v>
      </c>
      <c r="B25" s="214">
        <v>1500</v>
      </c>
      <c r="C25" s="214">
        <v>1500</v>
      </c>
      <c r="D25" s="214">
        <v>1500</v>
      </c>
      <c r="E25" s="214">
        <v>1500</v>
      </c>
      <c r="F25" s="214">
        <v>1500</v>
      </c>
      <c r="G25" s="214">
        <v>1500</v>
      </c>
      <c r="H25" s="214">
        <v>1500</v>
      </c>
      <c r="I25" s="214">
        <v>1500</v>
      </c>
      <c r="J25" s="214">
        <v>1500</v>
      </c>
      <c r="K25" s="214">
        <v>1500</v>
      </c>
      <c r="L25" s="214">
        <v>1500</v>
      </c>
      <c r="M25" s="214">
        <v>1500</v>
      </c>
      <c r="N25" s="187">
        <f t="shared" si="0"/>
        <v>18000</v>
      </c>
      <c r="O25" s="197"/>
      <c r="P25" s="189"/>
      <c r="Q25" s="189"/>
      <c r="R25" s="189"/>
      <c r="S25" s="189"/>
      <c r="T25" s="189"/>
      <c r="U25" s="189"/>
      <c r="V25" s="189"/>
      <c r="W25" s="189"/>
      <c r="X25" s="189"/>
      <c r="Y25" s="189"/>
      <c r="Z25" s="189"/>
      <c r="AA25" s="189"/>
      <c r="AB25" s="189"/>
      <c r="AC25" s="189"/>
      <c r="AD25" s="189"/>
      <c r="AE25" s="189"/>
    </row>
    <row r="26" spans="1:31" s="190" customFormat="1" ht="15">
      <c r="A26" s="213" t="s">
        <v>147</v>
      </c>
      <c r="B26" s="214">
        <v>300</v>
      </c>
      <c r="C26" s="214">
        <v>300</v>
      </c>
      <c r="D26" s="214">
        <v>300</v>
      </c>
      <c r="E26" s="214">
        <v>300</v>
      </c>
      <c r="F26" s="214">
        <v>300</v>
      </c>
      <c r="G26" s="214">
        <v>300</v>
      </c>
      <c r="H26" s="214">
        <v>300</v>
      </c>
      <c r="I26" s="214">
        <v>300</v>
      </c>
      <c r="J26" s="214">
        <v>300</v>
      </c>
      <c r="K26" s="214">
        <v>300</v>
      </c>
      <c r="L26" s="214">
        <v>300</v>
      </c>
      <c r="M26" s="214">
        <v>300</v>
      </c>
      <c r="N26" s="187">
        <f t="shared" si="0"/>
        <v>3600</v>
      </c>
      <c r="O26" s="189"/>
      <c r="P26" s="189"/>
      <c r="Q26" s="189"/>
      <c r="R26" s="189"/>
      <c r="S26" s="189"/>
      <c r="T26" s="189"/>
      <c r="U26" s="189"/>
      <c r="V26" s="189"/>
      <c r="W26" s="189"/>
      <c r="X26" s="189"/>
      <c r="Y26" s="189"/>
      <c r="Z26" s="189"/>
      <c r="AA26" s="189"/>
      <c r="AB26" s="189"/>
      <c r="AC26" s="189"/>
      <c r="AD26" s="189"/>
      <c r="AE26" s="189"/>
    </row>
    <row r="27" spans="1:31" s="190" customFormat="1" ht="15">
      <c r="A27" s="213"/>
      <c r="B27" s="214"/>
      <c r="C27" s="214"/>
      <c r="D27" s="214"/>
      <c r="E27" s="214"/>
      <c r="F27" s="214"/>
      <c r="G27" s="214"/>
      <c r="H27" s="214"/>
      <c r="I27" s="214"/>
      <c r="J27" s="214"/>
      <c r="K27" s="214"/>
      <c r="L27" s="214"/>
      <c r="M27" s="214"/>
      <c r="N27" s="187">
        <f t="shared" si="0"/>
        <v>0</v>
      </c>
      <c r="O27" s="197"/>
      <c r="P27" s="189"/>
      <c r="Q27" s="189"/>
      <c r="R27" s="189"/>
      <c r="S27" s="189"/>
      <c r="T27" s="189"/>
      <c r="U27" s="189"/>
      <c r="V27" s="189"/>
      <c r="W27" s="189"/>
      <c r="X27" s="189"/>
      <c r="Y27" s="189"/>
      <c r="Z27" s="189"/>
      <c r="AA27" s="189"/>
      <c r="AB27" s="189"/>
      <c r="AC27" s="189"/>
      <c r="AD27" s="189"/>
      <c r="AE27" s="189"/>
    </row>
    <row r="28" spans="1:31" s="190" customFormat="1" ht="15">
      <c r="A28" s="213"/>
      <c r="B28" s="214"/>
      <c r="C28" s="214"/>
      <c r="D28" s="214"/>
      <c r="E28" s="214"/>
      <c r="F28" s="214"/>
      <c r="G28" s="214"/>
      <c r="H28" s="214"/>
      <c r="I28" s="214"/>
      <c r="J28" s="214"/>
      <c r="K28" s="214"/>
      <c r="L28" s="214"/>
      <c r="M28" s="214"/>
      <c r="N28" s="187">
        <f t="shared" si="0"/>
        <v>0</v>
      </c>
      <c r="O28" s="197"/>
      <c r="P28" s="189"/>
      <c r="Q28" s="189"/>
      <c r="R28" s="189"/>
      <c r="S28" s="189"/>
      <c r="T28" s="189"/>
      <c r="U28" s="189"/>
      <c r="V28" s="189"/>
      <c r="W28" s="189"/>
      <c r="X28" s="189"/>
      <c r="Y28" s="189"/>
      <c r="Z28" s="189"/>
      <c r="AA28" s="189"/>
      <c r="AB28" s="189"/>
      <c r="AC28" s="189"/>
      <c r="AD28" s="189"/>
      <c r="AE28" s="189"/>
    </row>
    <row r="29" spans="1:31" s="201" customFormat="1" ht="15.75">
      <c r="A29" s="186" t="s">
        <v>116</v>
      </c>
      <c r="B29" s="198">
        <f t="shared" ref="B29:N29" si="2">SUM(B12:B28)</f>
        <v>21525</v>
      </c>
      <c r="C29" s="198">
        <f t="shared" si="2"/>
        <v>21500</v>
      </c>
      <c r="D29" s="198">
        <f t="shared" si="2"/>
        <v>21500</v>
      </c>
      <c r="E29" s="198">
        <f t="shared" si="2"/>
        <v>21500</v>
      </c>
      <c r="F29" s="198">
        <f t="shared" si="2"/>
        <v>21500</v>
      </c>
      <c r="G29" s="198">
        <f t="shared" si="2"/>
        <v>21500</v>
      </c>
      <c r="H29" s="198">
        <f t="shared" si="2"/>
        <v>21500</v>
      </c>
      <c r="I29" s="198">
        <f t="shared" si="2"/>
        <v>21500</v>
      </c>
      <c r="J29" s="198">
        <f t="shared" si="2"/>
        <v>21500</v>
      </c>
      <c r="K29" s="198">
        <f t="shared" si="2"/>
        <v>21500</v>
      </c>
      <c r="L29" s="198">
        <f t="shared" si="2"/>
        <v>21500</v>
      </c>
      <c r="M29" s="198">
        <f t="shared" si="2"/>
        <v>21500</v>
      </c>
      <c r="N29" s="198">
        <f t="shared" si="2"/>
        <v>258025</v>
      </c>
      <c r="O29" s="199"/>
      <c r="P29" s="200"/>
      <c r="Q29" s="200"/>
      <c r="R29" s="200"/>
      <c r="S29" s="200"/>
      <c r="T29" s="200"/>
      <c r="U29" s="200"/>
      <c r="V29" s="200"/>
      <c r="W29" s="200"/>
      <c r="X29" s="200"/>
      <c r="Y29" s="200"/>
      <c r="Z29" s="200"/>
      <c r="AA29" s="200"/>
      <c r="AB29" s="200"/>
      <c r="AC29" s="200"/>
      <c r="AD29" s="200"/>
      <c r="AE29" s="200"/>
    </row>
    <row r="30" spans="1:31" s="190" customFormat="1" ht="15">
      <c r="A30" s="196"/>
      <c r="B30" s="187"/>
      <c r="C30" s="187"/>
      <c r="D30" s="187"/>
      <c r="E30" s="187"/>
      <c r="F30" s="187"/>
      <c r="G30" s="187"/>
      <c r="H30" s="187"/>
      <c r="I30" s="187"/>
      <c r="J30" s="187"/>
      <c r="K30" s="187"/>
      <c r="L30" s="187"/>
      <c r="M30" s="187"/>
      <c r="N30" s="187"/>
      <c r="O30" s="189"/>
      <c r="P30" s="189"/>
      <c r="Q30" s="189"/>
      <c r="R30" s="189"/>
      <c r="S30" s="189"/>
      <c r="T30" s="189"/>
      <c r="U30" s="189"/>
      <c r="V30" s="189"/>
      <c r="W30" s="189"/>
      <c r="X30" s="189"/>
      <c r="Y30" s="189"/>
      <c r="Z30" s="189"/>
      <c r="AA30" s="189"/>
      <c r="AB30" s="189"/>
      <c r="AC30" s="189"/>
      <c r="AD30" s="189"/>
      <c r="AE30" s="189"/>
    </row>
    <row r="31" spans="1:31" s="190" customFormat="1" ht="15">
      <c r="A31" s="196" t="s">
        <v>82</v>
      </c>
      <c r="B31" s="187">
        <f t="shared" ref="B31:N31" si="3">B9-B29</f>
        <v>-12625</v>
      </c>
      <c r="C31" s="187">
        <f t="shared" si="3"/>
        <v>-15100</v>
      </c>
      <c r="D31" s="187">
        <f t="shared" si="3"/>
        <v>-6400</v>
      </c>
      <c r="E31" s="187">
        <f t="shared" si="3"/>
        <v>300</v>
      </c>
      <c r="F31" s="187">
        <f t="shared" si="3"/>
        <v>7750</v>
      </c>
      <c r="G31" s="187">
        <f t="shared" si="3"/>
        <v>16200</v>
      </c>
      <c r="H31" s="187">
        <f t="shared" si="3"/>
        <v>25650</v>
      </c>
      <c r="I31" s="187">
        <f t="shared" si="3"/>
        <v>35100</v>
      </c>
      <c r="J31" s="187">
        <f t="shared" si="3"/>
        <v>44550</v>
      </c>
      <c r="K31" s="187">
        <f t="shared" si="3"/>
        <v>54000</v>
      </c>
      <c r="L31" s="187">
        <f t="shared" si="3"/>
        <v>63450</v>
      </c>
      <c r="M31" s="187">
        <f t="shared" si="3"/>
        <v>72900</v>
      </c>
      <c r="N31" s="187">
        <f t="shared" si="3"/>
        <v>285775</v>
      </c>
      <c r="O31" s="199"/>
      <c r="P31" s="189"/>
      <c r="Q31" s="189"/>
      <c r="R31" s="189"/>
      <c r="S31" s="189"/>
      <c r="T31" s="189"/>
      <c r="U31" s="189"/>
      <c r="V31" s="189"/>
      <c r="W31" s="189"/>
      <c r="X31" s="189"/>
      <c r="Y31" s="189"/>
      <c r="Z31" s="189"/>
      <c r="AA31" s="189"/>
      <c r="AB31" s="189"/>
      <c r="AC31" s="189"/>
      <c r="AD31" s="189"/>
      <c r="AE31" s="189"/>
    </row>
    <row r="32" spans="1:31" s="190" customFormat="1" ht="15">
      <c r="A32" s="196" t="s">
        <v>83</v>
      </c>
      <c r="B32" s="187">
        <f t="shared" ref="B32:N32" si="4">IF(B31&gt;0,B31*Profit_Tax_Rate,0)</f>
        <v>0</v>
      </c>
      <c r="C32" s="187">
        <f t="shared" si="4"/>
        <v>0</v>
      </c>
      <c r="D32" s="187">
        <f t="shared" si="4"/>
        <v>0</v>
      </c>
      <c r="E32" s="187">
        <f t="shared" si="4"/>
        <v>22.5</v>
      </c>
      <c r="F32" s="187">
        <f t="shared" si="4"/>
        <v>581.25</v>
      </c>
      <c r="G32" s="187">
        <f t="shared" si="4"/>
        <v>1215</v>
      </c>
      <c r="H32" s="187">
        <f t="shared" si="4"/>
        <v>1923.75</v>
      </c>
      <c r="I32" s="187">
        <f t="shared" si="4"/>
        <v>2632.5</v>
      </c>
      <c r="J32" s="187">
        <f t="shared" si="4"/>
        <v>3341.25</v>
      </c>
      <c r="K32" s="187">
        <f t="shared" si="4"/>
        <v>4050</v>
      </c>
      <c r="L32" s="187">
        <f t="shared" si="4"/>
        <v>4758.75</v>
      </c>
      <c r="M32" s="187">
        <f t="shared" si="4"/>
        <v>5467.5</v>
      </c>
      <c r="N32" s="187">
        <f t="shared" si="4"/>
        <v>21433.125</v>
      </c>
      <c r="O32" s="199"/>
      <c r="P32" s="189"/>
      <c r="Q32" s="189"/>
      <c r="R32" s="189"/>
      <c r="S32" s="189"/>
      <c r="T32" s="189"/>
      <c r="U32" s="189"/>
      <c r="V32" s="189"/>
      <c r="W32" s="189"/>
      <c r="X32" s="189"/>
      <c r="Y32" s="189"/>
      <c r="Z32" s="189"/>
      <c r="AA32" s="189"/>
      <c r="AB32" s="189"/>
      <c r="AC32" s="189"/>
      <c r="AD32" s="189"/>
      <c r="AE32" s="189"/>
    </row>
    <row r="33" spans="1:31" s="201" customFormat="1" ht="16.5" thickBot="1">
      <c r="A33" s="186" t="s">
        <v>195</v>
      </c>
      <c r="B33" s="202">
        <f t="shared" ref="B33:N33" si="5">B31-B32</f>
        <v>-12625</v>
      </c>
      <c r="C33" s="202">
        <f t="shared" si="5"/>
        <v>-15100</v>
      </c>
      <c r="D33" s="202">
        <f t="shared" si="5"/>
        <v>-6400</v>
      </c>
      <c r="E33" s="202">
        <f t="shared" si="5"/>
        <v>277.5</v>
      </c>
      <c r="F33" s="202">
        <f t="shared" si="5"/>
        <v>7168.75</v>
      </c>
      <c r="G33" s="202">
        <f t="shared" si="5"/>
        <v>14985</v>
      </c>
      <c r="H33" s="202">
        <f t="shared" si="5"/>
        <v>23726.25</v>
      </c>
      <c r="I33" s="202">
        <f t="shared" si="5"/>
        <v>32467.5</v>
      </c>
      <c r="J33" s="202">
        <f t="shared" si="5"/>
        <v>41208.75</v>
      </c>
      <c r="K33" s="202">
        <f t="shared" si="5"/>
        <v>49950</v>
      </c>
      <c r="L33" s="202">
        <f t="shared" si="5"/>
        <v>58691.25</v>
      </c>
      <c r="M33" s="202">
        <f t="shared" si="5"/>
        <v>67432.5</v>
      </c>
      <c r="N33" s="202">
        <f t="shared" si="5"/>
        <v>264341.875</v>
      </c>
      <c r="O33" s="199"/>
      <c r="P33" s="200"/>
      <c r="Q33" s="200"/>
      <c r="R33" s="200"/>
      <c r="S33" s="200"/>
      <c r="T33" s="200"/>
      <c r="U33" s="200"/>
      <c r="V33" s="200"/>
      <c r="W33" s="200"/>
      <c r="X33" s="200"/>
      <c r="Y33" s="200"/>
      <c r="Z33" s="200"/>
      <c r="AA33" s="200"/>
      <c r="AB33" s="200"/>
      <c r="AC33" s="200"/>
      <c r="AD33" s="200"/>
      <c r="AE33" s="200"/>
    </row>
    <row r="34" spans="1:31" s="190" customFormat="1" ht="15.75" thickTop="1">
      <c r="A34" s="196"/>
      <c r="B34" s="187"/>
      <c r="C34" s="187"/>
      <c r="D34" s="187"/>
      <c r="E34" s="187"/>
      <c r="F34" s="187"/>
      <c r="G34" s="187"/>
      <c r="H34" s="187"/>
      <c r="I34" s="187"/>
      <c r="J34" s="187"/>
      <c r="K34" s="187"/>
      <c r="L34" s="187"/>
      <c r="M34" s="187"/>
      <c r="N34" s="187"/>
      <c r="O34" s="199"/>
      <c r="P34" s="189"/>
      <c r="Q34" s="189"/>
      <c r="R34" s="189"/>
      <c r="S34" s="189"/>
      <c r="T34" s="189"/>
      <c r="U34" s="189"/>
      <c r="V34" s="189"/>
      <c r="W34" s="189"/>
      <c r="X34" s="189"/>
      <c r="Y34" s="189"/>
      <c r="Z34" s="189"/>
      <c r="AA34" s="189"/>
      <c r="AB34" s="189"/>
      <c r="AC34" s="189"/>
      <c r="AD34" s="189"/>
      <c r="AE34" s="189"/>
    </row>
    <row r="35" spans="1:31" s="190" customFormat="1" ht="15.75">
      <c r="A35" s="203" t="s">
        <v>64</v>
      </c>
      <c r="B35" s="187"/>
      <c r="C35" s="187"/>
      <c r="D35" s="187"/>
      <c r="E35" s="187"/>
      <c r="F35" s="187"/>
      <c r="G35" s="187"/>
      <c r="H35" s="187"/>
      <c r="I35" s="187"/>
      <c r="J35" s="187"/>
      <c r="K35" s="187"/>
      <c r="L35" s="187"/>
      <c r="M35" s="187"/>
      <c r="N35" s="187"/>
      <c r="O35" s="199"/>
      <c r="P35" s="189"/>
      <c r="Q35" s="189"/>
      <c r="R35" s="189"/>
      <c r="S35" s="189"/>
      <c r="T35" s="189"/>
      <c r="U35" s="189"/>
      <c r="V35" s="189"/>
      <c r="W35" s="189"/>
      <c r="X35" s="189"/>
      <c r="Y35" s="189"/>
      <c r="Z35" s="189"/>
      <c r="AA35" s="189"/>
      <c r="AB35" s="189"/>
      <c r="AC35" s="189"/>
      <c r="AD35" s="189"/>
      <c r="AE35" s="189"/>
    </row>
    <row r="36" spans="1:31" s="190" customFormat="1" ht="15">
      <c r="A36" s="196" t="s">
        <v>84</v>
      </c>
      <c r="B36" s="187">
        <f t="shared" ref="B36:N36" si="6">B33</f>
        <v>-12625</v>
      </c>
      <c r="C36" s="187">
        <f t="shared" si="6"/>
        <v>-15100</v>
      </c>
      <c r="D36" s="187">
        <f t="shared" si="6"/>
        <v>-6400</v>
      </c>
      <c r="E36" s="187">
        <f t="shared" si="6"/>
        <v>277.5</v>
      </c>
      <c r="F36" s="187">
        <f t="shared" si="6"/>
        <v>7168.75</v>
      </c>
      <c r="G36" s="187">
        <f t="shared" si="6"/>
        <v>14985</v>
      </c>
      <c r="H36" s="187">
        <f t="shared" si="6"/>
        <v>23726.25</v>
      </c>
      <c r="I36" s="187">
        <f t="shared" si="6"/>
        <v>32467.5</v>
      </c>
      <c r="J36" s="187">
        <f t="shared" si="6"/>
        <v>41208.75</v>
      </c>
      <c r="K36" s="187">
        <f t="shared" si="6"/>
        <v>49950</v>
      </c>
      <c r="L36" s="187">
        <f t="shared" si="6"/>
        <v>58691.25</v>
      </c>
      <c r="M36" s="187">
        <f t="shared" si="6"/>
        <v>67432.5</v>
      </c>
      <c r="N36" s="187">
        <f t="shared" si="6"/>
        <v>264341.875</v>
      </c>
      <c r="O36" s="189"/>
      <c r="P36" s="189"/>
      <c r="Q36" s="189"/>
      <c r="R36" s="189"/>
      <c r="S36" s="189"/>
      <c r="T36" s="189"/>
      <c r="U36" s="189"/>
      <c r="V36" s="189"/>
      <c r="W36" s="189"/>
      <c r="X36" s="189"/>
      <c r="Y36" s="189"/>
      <c r="Z36" s="189"/>
      <c r="AA36" s="189"/>
      <c r="AB36" s="189"/>
      <c r="AC36" s="189"/>
      <c r="AD36" s="189"/>
      <c r="AE36" s="189"/>
    </row>
    <row r="37" spans="1:31" s="190" customFormat="1" ht="15">
      <c r="A37" s="196" t="s">
        <v>85</v>
      </c>
      <c r="B37" s="187">
        <f t="shared" ref="B37:M37" si="7">Monthly_Loan_Payment_Startup</f>
        <v>0</v>
      </c>
      <c r="C37" s="187">
        <f t="shared" si="7"/>
        <v>0</v>
      </c>
      <c r="D37" s="187">
        <f t="shared" si="7"/>
        <v>0</v>
      </c>
      <c r="E37" s="187">
        <f t="shared" si="7"/>
        <v>0</v>
      </c>
      <c r="F37" s="187">
        <f t="shared" si="7"/>
        <v>0</v>
      </c>
      <c r="G37" s="187">
        <f t="shared" si="7"/>
        <v>0</v>
      </c>
      <c r="H37" s="187">
        <f t="shared" si="7"/>
        <v>0</v>
      </c>
      <c r="I37" s="187">
        <f t="shared" si="7"/>
        <v>0</v>
      </c>
      <c r="J37" s="187">
        <f t="shared" si="7"/>
        <v>0</v>
      </c>
      <c r="K37" s="187">
        <f t="shared" si="7"/>
        <v>0</v>
      </c>
      <c r="L37" s="187">
        <f t="shared" si="7"/>
        <v>0</v>
      </c>
      <c r="M37" s="187">
        <f t="shared" si="7"/>
        <v>0</v>
      </c>
      <c r="N37" s="187">
        <f>SUM(B37:M37)</f>
        <v>0</v>
      </c>
      <c r="O37" s="189"/>
      <c r="P37" s="189"/>
      <c r="Q37" s="189"/>
      <c r="R37" s="189"/>
      <c r="S37" s="189"/>
      <c r="T37" s="189"/>
      <c r="U37" s="189"/>
      <c r="V37" s="189"/>
      <c r="W37" s="189"/>
      <c r="X37" s="189"/>
      <c r="Y37" s="189"/>
      <c r="Z37" s="189"/>
      <c r="AA37" s="189"/>
      <c r="AB37" s="189"/>
      <c r="AC37" s="189"/>
      <c r="AD37" s="189"/>
      <c r="AE37" s="189"/>
    </row>
    <row r="38" spans="1:31" s="201" customFormat="1" ht="15.75">
      <c r="A38" s="186" t="s">
        <v>96</v>
      </c>
      <c r="B38" s="198">
        <f>SUM(B36:B37)</f>
        <v>-12625</v>
      </c>
      <c r="C38" s="198">
        <f t="shared" ref="C38:N38" si="8">SUM(C36:C37)</f>
        <v>-15100</v>
      </c>
      <c r="D38" s="198">
        <f t="shared" si="8"/>
        <v>-6400</v>
      </c>
      <c r="E38" s="198">
        <f t="shared" si="8"/>
        <v>277.5</v>
      </c>
      <c r="F38" s="198">
        <f t="shared" si="8"/>
        <v>7168.75</v>
      </c>
      <c r="G38" s="198">
        <f t="shared" si="8"/>
        <v>14985</v>
      </c>
      <c r="H38" s="198">
        <f t="shared" si="8"/>
        <v>23726.25</v>
      </c>
      <c r="I38" s="198">
        <f t="shared" si="8"/>
        <v>32467.5</v>
      </c>
      <c r="J38" s="198">
        <f t="shared" si="8"/>
        <v>41208.75</v>
      </c>
      <c r="K38" s="198">
        <f t="shared" si="8"/>
        <v>49950</v>
      </c>
      <c r="L38" s="198">
        <f t="shared" si="8"/>
        <v>58691.25</v>
      </c>
      <c r="M38" s="198">
        <f t="shared" si="8"/>
        <v>67432.5</v>
      </c>
      <c r="N38" s="198">
        <f t="shared" si="8"/>
        <v>264341.875</v>
      </c>
      <c r="O38" s="199"/>
      <c r="P38" s="200"/>
      <c r="Q38" s="200"/>
      <c r="R38" s="200"/>
      <c r="S38" s="200"/>
      <c r="T38" s="200"/>
      <c r="U38" s="200"/>
      <c r="V38" s="200"/>
      <c r="W38" s="200"/>
      <c r="X38" s="200"/>
      <c r="Y38" s="200"/>
      <c r="Z38" s="200"/>
      <c r="AA38" s="200"/>
      <c r="AB38" s="200"/>
      <c r="AC38" s="200"/>
      <c r="AD38" s="200"/>
      <c r="AE38" s="200"/>
    </row>
    <row r="39" spans="1:31" s="190" customFormat="1" ht="15">
      <c r="A39" s="196" t="s">
        <v>161</v>
      </c>
      <c r="B39" s="214">
        <v>75000</v>
      </c>
      <c r="C39" s="214"/>
      <c r="D39" s="214"/>
      <c r="E39" s="214"/>
      <c r="F39" s="214"/>
      <c r="G39" s="214"/>
      <c r="H39" s="214"/>
      <c r="I39" s="214"/>
      <c r="J39" s="214"/>
      <c r="K39" s="214"/>
      <c r="L39" s="214"/>
      <c r="M39" s="214"/>
      <c r="N39" s="187"/>
      <c r="O39" s="189"/>
      <c r="P39" s="189"/>
      <c r="Q39" s="189"/>
      <c r="R39" s="189"/>
      <c r="S39" s="189"/>
      <c r="T39" s="189"/>
      <c r="U39" s="189"/>
      <c r="V39" s="189"/>
      <c r="W39" s="189"/>
      <c r="X39" s="189"/>
      <c r="Y39" s="189"/>
      <c r="Z39" s="189"/>
      <c r="AA39" s="189"/>
      <c r="AB39" s="189"/>
      <c r="AC39" s="189"/>
      <c r="AD39" s="189"/>
      <c r="AE39" s="189"/>
    </row>
    <row r="40" spans="1:31" s="190" customFormat="1" ht="15">
      <c r="A40" s="196" t="s">
        <v>162</v>
      </c>
      <c r="B40" s="214"/>
      <c r="C40" s="214"/>
      <c r="D40" s="214"/>
      <c r="E40" s="214"/>
      <c r="F40" s="214"/>
      <c r="G40" s="214"/>
      <c r="H40" s="214"/>
      <c r="I40" s="214"/>
      <c r="J40" s="214"/>
      <c r="K40" s="214"/>
      <c r="L40" s="214"/>
      <c r="M40" s="214"/>
      <c r="N40" s="187"/>
      <c r="O40" s="189"/>
      <c r="P40" s="189"/>
      <c r="Q40" s="189"/>
      <c r="R40" s="189"/>
      <c r="S40" s="189"/>
      <c r="T40" s="189"/>
      <c r="U40" s="189"/>
      <c r="V40" s="189"/>
      <c r="W40" s="189"/>
      <c r="X40" s="189"/>
      <c r="Y40" s="189"/>
      <c r="Z40" s="189"/>
      <c r="AA40" s="189"/>
      <c r="AB40" s="189"/>
      <c r="AC40" s="189"/>
      <c r="AD40" s="189"/>
      <c r="AE40" s="189"/>
    </row>
    <row r="41" spans="1:31" s="201" customFormat="1" ht="16.5" thickBot="1">
      <c r="A41" s="186" t="s">
        <v>194</v>
      </c>
      <c r="B41" s="202">
        <f t="shared" ref="B41:M41" si="9">B38+B39-B40</f>
        <v>62375</v>
      </c>
      <c r="C41" s="202">
        <f t="shared" si="9"/>
        <v>-15100</v>
      </c>
      <c r="D41" s="202">
        <f t="shared" si="9"/>
        <v>-6400</v>
      </c>
      <c r="E41" s="202">
        <f t="shared" si="9"/>
        <v>277.5</v>
      </c>
      <c r="F41" s="202">
        <f t="shared" si="9"/>
        <v>7168.75</v>
      </c>
      <c r="G41" s="202">
        <f t="shared" si="9"/>
        <v>14985</v>
      </c>
      <c r="H41" s="202">
        <f t="shared" si="9"/>
        <v>23726.25</v>
      </c>
      <c r="I41" s="202">
        <f t="shared" si="9"/>
        <v>32467.5</v>
      </c>
      <c r="J41" s="202">
        <f t="shared" si="9"/>
        <v>41208.75</v>
      </c>
      <c r="K41" s="202">
        <f t="shared" si="9"/>
        <v>49950</v>
      </c>
      <c r="L41" s="202">
        <f t="shared" si="9"/>
        <v>58691.25</v>
      </c>
      <c r="M41" s="202">
        <f t="shared" si="9"/>
        <v>67432.5</v>
      </c>
      <c r="N41" s="202">
        <f>SUM(B41:M41)</f>
        <v>336782.5</v>
      </c>
      <c r="O41" s="200"/>
      <c r="P41" s="200"/>
      <c r="Q41" s="200"/>
      <c r="R41" s="200"/>
      <c r="S41" s="200"/>
      <c r="T41" s="200"/>
      <c r="U41" s="200"/>
      <c r="V41" s="200"/>
      <c r="W41" s="200"/>
      <c r="X41" s="200"/>
      <c r="Y41" s="200"/>
      <c r="Z41" s="200"/>
      <c r="AA41" s="200"/>
      <c r="AB41" s="200"/>
      <c r="AC41" s="200"/>
      <c r="AD41" s="200"/>
      <c r="AE41" s="200"/>
    </row>
    <row r="42" spans="1:31" s="201" customFormat="1" ht="17.25" thickTop="1" thickBot="1">
      <c r="A42" s="186" t="s">
        <v>86</v>
      </c>
      <c r="B42" s="202">
        <f>B43+B41</f>
        <v>62375</v>
      </c>
      <c r="C42" s="202">
        <f>B42+C41</f>
        <v>47275</v>
      </c>
      <c r="D42" s="202">
        <f t="shared" ref="D42:M42" si="10">C42+D41</f>
        <v>40875</v>
      </c>
      <c r="E42" s="202">
        <f t="shared" si="10"/>
        <v>41152.5</v>
      </c>
      <c r="F42" s="202">
        <f t="shared" si="10"/>
        <v>48321.25</v>
      </c>
      <c r="G42" s="202">
        <f t="shared" si="10"/>
        <v>63306.25</v>
      </c>
      <c r="H42" s="202">
        <f t="shared" si="10"/>
        <v>87032.5</v>
      </c>
      <c r="I42" s="202">
        <f t="shared" si="10"/>
        <v>119500</v>
      </c>
      <c r="J42" s="202">
        <f t="shared" si="10"/>
        <v>160708.75</v>
      </c>
      <c r="K42" s="202">
        <f t="shared" si="10"/>
        <v>210658.75</v>
      </c>
      <c r="L42" s="202">
        <f t="shared" si="10"/>
        <v>269350</v>
      </c>
      <c r="M42" s="202">
        <f t="shared" si="10"/>
        <v>336782.5</v>
      </c>
      <c r="N42" s="187"/>
      <c r="O42" s="200"/>
      <c r="P42" s="200"/>
      <c r="Q42" s="200"/>
      <c r="R42" s="200"/>
      <c r="S42" s="200"/>
      <c r="T42" s="200"/>
      <c r="U42" s="200"/>
      <c r="V42" s="200"/>
      <c r="W42" s="200"/>
      <c r="X42" s="200"/>
      <c r="Y42" s="200"/>
      <c r="Z42" s="200"/>
      <c r="AA42" s="200"/>
      <c r="AB42" s="200"/>
      <c r="AC42" s="200"/>
      <c r="AD42" s="200"/>
      <c r="AE42" s="200"/>
    </row>
    <row r="43" spans="1:31" s="142" customFormat="1" ht="15.75" thickTop="1">
      <c r="A43" s="196"/>
      <c r="B43" s="187"/>
      <c r="C43" s="187"/>
      <c r="D43" s="187"/>
      <c r="E43" s="187"/>
      <c r="F43" s="187"/>
      <c r="G43" s="187"/>
      <c r="H43" s="187"/>
      <c r="I43" s="187"/>
      <c r="J43" s="187"/>
      <c r="K43" s="187"/>
      <c r="L43" s="187"/>
      <c r="M43" s="187"/>
      <c r="N43" s="187"/>
      <c r="O43" s="158"/>
      <c r="P43" s="158"/>
      <c r="Q43" s="158"/>
      <c r="R43" s="158"/>
      <c r="S43" s="158"/>
      <c r="T43" s="158"/>
      <c r="U43" s="158"/>
      <c r="V43" s="158"/>
      <c r="W43" s="158"/>
      <c r="X43" s="158"/>
      <c r="Y43" s="158"/>
      <c r="Z43" s="158"/>
      <c r="AA43" s="158"/>
      <c r="AB43" s="158"/>
      <c r="AC43" s="158"/>
      <c r="AD43" s="158"/>
      <c r="AE43" s="158"/>
    </row>
    <row r="44" spans="1:31" s="142" customFormat="1" ht="16.5">
      <c r="A44" s="285" t="s">
        <v>204</v>
      </c>
      <c r="B44" s="286"/>
      <c r="C44" s="286"/>
      <c r="D44" s="286"/>
      <c r="E44" s="286"/>
      <c r="F44" s="286"/>
      <c r="G44" s="286"/>
      <c r="H44" s="286"/>
      <c r="I44" s="286"/>
      <c r="J44" s="286"/>
      <c r="K44" s="286"/>
      <c r="L44" s="286"/>
      <c r="M44" s="286"/>
      <c r="N44" s="286"/>
      <c r="O44" s="158"/>
      <c r="P44" s="158"/>
      <c r="Q44" s="158"/>
      <c r="R44" s="158"/>
      <c r="S44" s="158"/>
      <c r="T44" s="158"/>
      <c r="U44" s="158"/>
      <c r="V44" s="158"/>
      <c r="W44" s="158"/>
      <c r="X44" s="158"/>
      <c r="Y44" s="158"/>
      <c r="Z44" s="158"/>
      <c r="AA44" s="158"/>
      <c r="AB44" s="158"/>
      <c r="AC44" s="158"/>
      <c r="AD44" s="158"/>
      <c r="AE44" s="158"/>
    </row>
    <row r="45" spans="1:31" s="142" customFormat="1" ht="15.75">
      <c r="A45" s="283"/>
      <c r="B45" s="284"/>
      <c r="C45" s="284"/>
      <c r="D45" s="284"/>
      <c r="E45" s="284"/>
      <c r="F45" s="284"/>
      <c r="G45" s="284"/>
      <c r="H45" s="284"/>
      <c r="I45" s="284"/>
      <c r="J45" s="284"/>
      <c r="K45" s="284"/>
      <c r="L45" s="284"/>
      <c r="M45" s="284"/>
      <c r="N45" s="284"/>
      <c r="O45" s="158"/>
      <c r="P45" s="158"/>
      <c r="Q45" s="158"/>
      <c r="R45" s="158"/>
      <c r="S45" s="158"/>
      <c r="T45" s="158"/>
      <c r="U45" s="158"/>
      <c r="V45" s="158"/>
      <c r="W45" s="158"/>
      <c r="X45" s="158"/>
      <c r="Y45" s="158"/>
      <c r="Z45" s="158"/>
      <c r="AA45" s="158"/>
      <c r="AB45" s="158"/>
      <c r="AC45" s="158"/>
      <c r="AD45" s="158"/>
      <c r="AE45" s="158"/>
    </row>
    <row r="46" spans="1:31" s="206" customFormat="1" ht="15.75">
      <c r="A46" s="178" t="s">
        <v>43</v>
      </c>
      <c r="B46" s="179">
        <v>13</v>
      </c>
      <c r="C46" s="179">
        <v>14</v>
      </c>
      <c r="D46" s="179">
        <v>15</v>
      </c>
      <c r="E46" s="179">
        <v>16</v>
      </c>
      <c r="F46" s="179">
        <v>17</v>
      </c>
      <c r="G46" s="179">
        <v>18</v>
      </c>
      <c r="H46" s="179">
        <v>19</v>
      </c>
      <c r="I46" s="179">
        <v>20</v>
      </c>
      <c r="J46" s="179">
        <v>21</v>
      </c>
      <c r="K46" s="179">
        <v>22</v>
      </c>
      <c r="L46" s="179">
        <v>23</v>
      </c>
      <c r="M46" s="179">
        <v>24</v>
      </c>
      <c r="N46" s="204" t="s">
        <v>52</v>
      </c>
      <c r="O46" s="205"/>
      <c r="P46" s="205"/>
      <c r="Q46" s="205"/>
      <c r="R46" s="205"/>
      <c r="S46" s="205"/>
      <c r="T46" s="205"/>
      <c r="U46" s="205"/>
      <c r="V46" s="205"/>
      <c r="W46" s="205"/>
      <c r="X46" s="205"/>
      <c r="Y46" s="205"/>
      <c r="Z46" s="205"/>
      <c r="AA46" s="205"/>
      <c r="AB46" s="205"/>
      <c r="AC46" s="205"/>
      <c r="AD46" s="205"/>
      <c r="AE46" s="205"/>
    </row>
    <row r="47" spans="1:31" s="208" customFormat="1" ht="15.75">
      <c r="A47" s="186" t="str">
        <f>IF(ISBLANK(A7),"",A7)</f>
        <v/>
      </c>
      <c r="B47" s="184">
        <v>44197</v>
      </c>
      <c r="C47" s="184">
        <v>44228</v>
      </c>
      <c r="D47" s="184">
        <v>44256</v>
      </c>
      <c r="E47" s="184">
        <v>44287</v>
      </c>
      <c r="F47" s="184">
        <v>44317</v>
      </c>
      <c r="G47" s="184">
        <v>44348</v>
      </c>
      <c r="H47" s="184">
        <v>44378</v>
      </c>
      <c r="I47" s="184">
        <v>44409</v>
      </c>
      <c r="J47" s="184">
        <v>44440</v>
      </c>
      <c r="K47" s="184">
        <v>44470</v>
      </c>
      <c r="L47" s="184">
        <v>44501</v>
      </c>
      <c r="M47" s="184">
        <v>44531</v>
      </c>
      <c r="N47" s="185" t="s">
        <v>66</v>
      </c>
      <c r="O47" s="207"/>
      <c r="P47" s="207"/>
      <c r="Q47" s="207"/>
      <c r="R47" s="207"/>
      <c r="S47" s="207"/>
      <c r="T47" s="207"/>
      <c r="U47" s="207"/>
      <c r="V47" s="207"/>
      <c r="W47" s="207"/>
      <c r="X47" s="207"/>
      <c r="Y47" s="207"/>
      <c r="Z47" s="207"/>
      <c r="AA47" s="207"/>
      <c r="AB47" s="207"/>
      <c r="AC47" s="207"/>
      <c r="AD47" s="207"/>
      <c r="AE47" s="207"/>
    </row>
    <row r="48" spans="1:31" s="190" customFormat="1" ht="15.75">
      <c r="A48" s="186" t="s">
        <v>189</v>
      </c>
      <c r="B48" s="187">
        <f>'7 Sales by Unit'!$S58</f>
        <v>279900</v>
      </c>
      <c r="C48" s="187">
        <f>'7 Sales by Unit'!$S59</f>
        <v>310450</v>
      </c>
      <c r="D48" s="187">
        <f>'7 Sales by Unit'!$S60</f>
        <v>341000</v>
      </c>
      <c r="E48" s="187">
        <f>'7 Sales by Unit'!$S61</f>
        <v>371550</v>
      </c>
      <c r="F48" s="187">
        <f>'7 Sales by Unit'!$S62</f>
        <v>402100</v>
      </c>
      <c r="G48" s="187">
        <f>'7 Sales by Unit'!$S63</f>
        <v>432650</v>
      </c>
      <c r="H48" s="187">
        <f>'7 Sales by Unit'!$S64</f>
        <v>463200</v>
      </c>
      <c r="I48" s="187">
        <f>'7 Sales by Unit'!$S65</f>
        <v>493750</v>
      </c>
      <c r="J48" s="187">
        <f>'7 Sales by Unit'!$S66</f>
        <v>524300</v>
      </c>
      <c r="K48" s="187">
        <f>'7 Sales by Unit'!$S67</f>
        <v>554850</v>
      </c>
      <c r="L48" s="187">
        <f>'7 Sales by Unit'!$S68</f>
        <v>585400</v>
      </c>
      <c r="M48" s="187">
        <f>'7 Sales by Unit'!$S69</f>
        <v>615950</v>
      </c>
      <c r="N48" s="187">
        <f>SUM(B48:M48)</f>
        <v>5375100</v>
      </c>
      <c r="O48" s="188"/>
      <c r="P48" s="189"/>
      <c r="Q48" s="189"/>
      <c r="R48" s="189"/>
      <c r="S48" s="189"/>
      <c r="T48" s="189"/>
      <c r="U48" s="189"/>
      <c r="V48" s="189"/>
      <c r="W48" s="189"/>
      <c r="X48" s="189"/>
      <c r="Y48" s="189"/>
      <c r="Z48" s="189"/>
      <c r="AA48" s="189"/>
      <c r="AB48" s="189"/>
      <c r="AC48" s="189"/>
      <c r="AD48" s="189"/>
      <c r="AE48" s="189"/>
    </row>
    <row r="49" spans="1:31" s="195" customFormat="1" ht="15.75">
      <c r="A49" s="191" t="s">
        <v>144</v>
      </c>
      <c r="B49" s="192">
        <f>'7 Sales by Unit'!$S97</f>
        <v>103850</v>
      </c>
      <c r="C49" s="192">
        <f>'7 Sales by Unit'!$S98</f>
        <v>113300</v>
      </c>
      <c r="D49" s="192">
        <f>'7 Sales by Unit'!$S99</f>
        <v>122750</v>
      </c>
      <c r="E49" s="192">
        <f>'7 Sales by Unit'!$S100</f>
        <v>132200</v>
      </c>
      <c r="F49" s="192">
        <f>'7 Sales by Unit'!$S101</f>
        <v>141650</v>
      </c>
      <c r="G49" s="192">
        <f>'7 Sales by Unit'!$S102</f>
        <v>151100</v>
      </c>
      <c r="H49" s="192">
        <f>'7 Sales by Unit'!$S103</f>
        <v>160550</v>
      </c>
      <c r="I49" s="192">
        <f>'7 Sales by Unit'!$S104</f>
        <v>170000</v>
      </c>
      <c r="J49" s="192">
        <f>'7 Sales by Unit'!$S105</f>
        <v>179450</v>
      </c>
      <c r="K49" s="192">
        <f>'7 Sales by Unit'!$S106</f>
        <v>188900</v>
      </c>
      <c r="L49" s="192">
        <f>'7 Sales by Unit'!$S107</f>
        <v>198350</v>
      </c>
      <c r="M49" s="192">
        <f>'7 Sales by Unit'!$S108</f>
        <v>207800</v>
      </c>
      <c r="N49" s="187">
        <f>SUM(B49:M49)</f>
        <v>1869900</v>
      </c>
      <c r="O49" s="193"/>
      <c r="P49" s="194"/>
      <c r="Q49" s="194"/>
      <c r="R49" s="194"/>
      <c r="S49" s="194"/>
      <c r="T49" s="194"/>
      <c r="U49" s="194"/>
      <c r="V49" s="194"/>
      <c r="W49" s="194"/>
      <c r="X49" s="194"/>
      <c r="Y49" s="194"/>
      <c r="Z49" s="194"/>
      <c r="AA49" s="194"/>
      <c r="AB49" s="194"/>
      <c r="AC49" s="194"/>
      <c r="AD49" s="194"/>
      <c r="AE49" s="194"/>
    </row>
    <row r="50" spans="1:31" s="142" customFormat="1" ht="15">
      <c r="A50" s="196"/>
      <c r="B50" s="187"/>
      <c r="C50" s="187"/>
      <c r="D50" s="187"/>
      <c r="E50" s="187"/>
      <c r="F50" s="187"/>
      <c r="G50" s="187"/>
      <c r="H50" s="187"/>
      <c r="I50" s="187"/>
      <c r="J50" s="187"/>
      <c r="K50" s="187"/>
      <c r="L50" s="187"/>
      <c r="M50" s="187"/>
      <c r="N50" s="187"/>
      <c r="O50" s="158"/>
      <c r="P50" s="158"/>
      <c r="Q50" s="158"/>
      <c r="R50" s="158"/>
      <c r="S50" s="158"/>
      <c r="T50" s="158"/>
      <c r="U50" s="158"/>
      <c r="V50" s="158"/>
      <c r="W50" s="158"/>
      <c r="X50" s="158"/>
      <c r="Y50" s="158"/>
      <c r="Z50" s="158"/>
      <c r="AA50" s="158"/>
      <c r="AB50" s="158"/>
      <c r="AC50" s="158"/>
      <c r="AD50" s="158"/>
      <c r="AE50" s="158"/>
    </row>
    <row r="51" spans="1:31" s="142" customFormat="1" ht="15.75">
      <c r="A51" s="186" t="str">
        <f>IF(ISBLANK(A11),"",A11)</f>
        <v>Operating Expenses</v>
      </c>
      <c r="B51" s="187"/>
      <c r="C51" s="187"/>
      <c r="D51" s="187"/>
      <c r="E51" s="187"/>
      <c r="F51" s="187"/>
      <c r="G51" s="187"/>
      <c r="H51" s="187"/>
      <c r="I51" s="187"/>
      <c r="J51" s="187"/>
      <c r="K51" s="187"/>
      <c r="L51" s="187"/>
      <c r="M51" s="187"/>
      <c r="N51" s="187"/>
      <c r="O51" s="158"/>
      <c r="P51" s="158"/>
      <c r="Q51" s="158"/>
      <c r="R51" s="158"/>
      <c r="S51" s="158"/>
      <c r="T51" s="158"/>
      <c r="U51" s="158"/>
      <c r="V51" s="158"/>
      <c r="W51" s="158"/>
      <c r="X51" s="158"/>
      <c r="Y51" s="158"/>
      <c r="Z51" s="158"/>
      <c r="AA51" s="158"/>
      <c r="AB51" s="158"/>
      <c r="AC51" s="158"/>
      <c r="AD51" s="158"/>
      <c r="AE51" s="158"/>
    </row>
    <row r="52" spans="1:31" s="142" customFormat="1" ht="15">
      <c r="A52" s="196" t="str">
        <f>IF(ISBLANK(A12),"",A12)</f>
        <v>Personnel Wages</v>
      </c>
      <c r="B52" s="187">
        <f>'5 Team'!K54</f>
        <v>9000</v>
      </c>
      <c r="C52" s="187">
        <f>'5 Team'!K55</f>
        <v>9000</v>
      </c>
      <c r="D52" s="187">
        <f>'5 Team'!K56</f>
        <v>9000</v>
      </c>
      <c r="E52" s="187">
        <f>'5 Team'!K57</f>
        <v>9000</v>
      </c>
      <c r="F52" s="187">
        <f>'5 Team'!K58</f>
        <v>9000</v>
      </c>
      <c r="G52" s="187">
        <f>'5 Team'!K59</f>
        <v>9000</v>
      </c>
      <c r="H52" s="187">
        <f>'5 Team'!K60</f>
        <v>9000</v>
      </c>
      <c r="I52" s="187">
        <f>'5 Team'!K61</f>
        <v>9000</v>
      </c>
      <c r="J52" s="187">
        <f>'5 Team'!K62</f>
        <v>9000</v>
      </c>
      <c r="K52" s="187">
        <f>'5 Team'!K63</f>
        <v>9000</v>
      </c>
      <c r="L52" s="187">
        <f>'5 Team'!K64</f>
        <v>9000</v>
      </c>
      <c r="M52" s="187">
        <f>'5 Team'!K65</f>
        <v>9000</v>
      </c>
      <c r="N52" s="187">
        <f t="shared" ref="N52:N68" si="11">SUM(B52:M52)</f>
        <v>108000</v>
      </c>
      <c r="O52" s="158"/>
      <c r="P52" s="158"/>
      <c r="Q52" s="158"/>
      <c r="R52" s="158"/>
      <c r="S52" s="158"/>
      <c r="T52" s="158"/>
      <c r="U52" s="158"/>
      <c r="V52" s="158"/>
      <c r="W52" s="158"/>
      <c r="X52" s="158"/>
      <c r="Y52" s="158"/>
      <c r="Z52" s="158"/>
      <c r="AA52" s="158"/>
      <c r="AB52" s="158"/>
      <c r="AC52" s="158"/>
      <c r="AD52" s="158"/>
      <c r="AE52" s="158"/>
    </row>
    <row r="53" spans="1:31" s="142" customFormat="1" ht="15">
      <c r="A53" s="213" t="s">
        <v>113</v>
      </c>
      <c r="B53" s="214">
        <v>350</v>
      </c>
      <c r="C53" s="214">
        <v>350</v>
      </c>
      <c r="D53" s="214">
        <v>350</v>
      </c>
      <c r="E53" s="214">
        <v>350</v>
      </c>
      <c r="F53" s="214">
        <v>350</v>
      </c>
      <c r="G53" s="214">
        <v>350</v>
      </c>
      <c r="H53" s="214">
        <v>350</v>
      </c>
      <c r="I53" s="214">
        <v>350</v>
      </c>
      <c r="J53" s="214">
        <v>350</v>
      </c>
      <c r="K53" s="214">
        <v>350</v>
      </c>
      <c r="L53" s="214">
        <v>350</v>
      </c>
      <c r="M53" s="214">
        <v>350</v>
      </c>
      <c r="N53" s="187">
        <f t="shared" si="11"/>
        <v>4200</v>
      </c>
      <c r="O53" s="158"/>
      <c r="P53" s="158"/>
      <c r="Q53" s="158"/>
      <c r="R53" s="158"/>
      <c r="S53" s="158"/>
      <c r="T53" s="158"/>
      <c r="U53" s="158"/>
      <c r="V53" s="158"/>
      <c r="W53" s="158"/>
      <c r="X53" s="158"/>
      <c r="Y53" s="158"/>
      <c r="Z53" s="158"/>
      <c r="AA53" s="158"/>
      <c r="AB53" s="158"/>
      <c r="AC53" s="158"/>
      <c r="AD53" s="158"/>
      <c r="AE53" s="158"/>
    </row>
    <row r="54" spans="1:31" s="142" customFormat="1" ht="15">
      <c r="A54" s="213" t="s">
        <v>119</v>
      </c>
      <c r="B54" s="214">
        <v>4000</v>
      </c>
      <c r="C54" s="214">
        <v>4000</v>
      </c>
      <c r="D54" s="214">
        <v>4000</v>
      </c>
      <c r="E54" s="214">
        <v>4000</v>
      </c>
      <c r="F54" s="214">
        <v>4000</v>
      </c>
      <c r="G54" s="214">
        <v>4000</v>
      </c>
      <c r="H54" s="214">
        <v>4000</v>
      </c>
      <c r="I54" s="214">
        <v>4000</v>
      </c>
      <c r="J54" s="214">
        <v>4000</v>
      </c>
      <c r="K54" s="214">
        <v>4000</v>
      </c>
      <c r="L54" s="214">
        <v>4000</v>
      </c>
      <c r="M54" s="214">
        <v>4000</v>
      </c>
      <c r="N54" s="187">
        <f t="shared" si="11"/>
        <v>48000</v>
      </c>
      <c r="O54" s="158"/>
      <c r="P54" s="158"/>
      <c r="Q54" s="158"/>
      <c r="R54" s="158"/>
      <c r="S54" s="158"/>
      <c r="T54" s="158"/>
      <c r="U54" s="158"/>
      <c r="V54" s="158"/>
      <c r="W54" s="158"/>
      <c r="X54" s="158"/>
      <c r="Y54" s="158"/>
      <c r="Z54" s="158"/>
      <c r="AA54" s="158"/>
      <c r="AB54" s="158"/>
      <c r="AC54" s="158"/>
      <c r="AD54" s="158"/>
      <c r="AE54" s="158"/>
    </row>
    <row r="55" spans="1:31" s="142" customFormat="1" ht="15">
      <c r="A55" s="213" t="s">
        <v>120</v>
      </c>
      <c r="B55" s="214">
        <v>250</v>
      </c>
      <c r="C55" s="214">
        <v>250</v>
      </c>
      <c r="D55" s="214">
        <v>250</v>
      </c>
      <c r="E55" s="214">
        <v>250</v>
      </c>
      <c r="F55" s="214">
        <v>250</v>
      </c>
      <c r="G55" s="214">
        <v>250</v>
      </c>
      <c r="H55" s="214">
        <v>250</v>
      </c>
      <c r="I55" s="214">
        <v>250</v>
      </c>
      <c r="J55" s="214">
        <v>250</v>
      </c>
      <c r="K55" s="214">
        <v>250</v>
      </c>
      <c r="L55" s="214">
        <v>250</v>
      </c>
      <c r="M55" s="214">
        <v>250</v>
      </c>
      <c r="N55" s="187">
        <f t="shared" si="11"/>
        <v>3000</v>
      </c>
      <c r="O55" s="158"/>
      <c r="P55" s="158"/>
      <c r="Q55" s="158"/>
      <c r="R55" s="158"/>
      <c r="S55" s="158"/>
      <c r="T55" s="158"/>
      <c r="U55" s="158"/>
      <c r="V55" s="158"/>
      <c r="W55" s="158"/>
      <c r="X55" s="158"/>
      <c r="Y55" s="158"/>
      <c r="Z55" s="158"/>
      <c r="AA55" s="158"/>
      <c r="AB55" s="158"/>
      <c r="AC55" s="158"/>
      <c r="AD55" s="158"/>
      <c r="AE55" s="158"/>
    </row>
    <row r="56" spans="1:31" s="142" customFormat="1" ht="15">
      <c r="A56" s="213" t="s">
        <v>137</v>
      </c>
      <c r="B56" s="214">
        <f>B$52*0.15</f>
        <v>1350</v>
      </c>
      <c r="C56" s="214">
        <f t="shared" ref="C56:M56" si="12">C$52*0.15</f>
        <v>1350</v>
      </c>
      <c r="D56" s="214">
        <f t="shared" si="12"/>
        <v>1350</v>
      </c>
      <c r="E56" s="214">
        <f t="shared" si="12"/>
        <v>1350</v>
      </c>
      <c r="F56" s="214">
        <f t="shared" si="12"/>
        <v>1350</v>
      </c>
      <c r="G56" s="214">
        <f t="shared" si="12"/>
        <v>1350</v>
      </c>
      <c r="H56" s="214">
        <f t="shared" si="12"/>
        <v>1350</v>
      </c>
      <c r="I56" s="214">
        <f t="shared" si="12"/>
        <v>1350</v>
      </c>
      <c r="J56" s="214">
        <f t="shared" si="12"/>
        <v>1350</v>
      </c>
      <c r="K56" s="214">
        <f t="shared" si="12"/>
        <v>1350</v>
      </c>
      <c r="L56" s="214">
        <f t="shared" si="12"/>
        <v>1350</v>
      </c>
      <c r="M56" s="214">
        <f t="shared" si="12"/>
        <v>1350</v>
      </c>
      <c r="N56" s="187">
        <f t="shared" si="11"/>
        <v>16200</v>
      </c>
      <c r="O56" s="158"/>
      <c r="P56" s="158"/>
      <c r="Q56" s="158"/>
      <c r="R56" s="158"/>
      <c r="S56" s="158"/>
      <c r="T56" s="158"/>
      <c r="U56" s="158"/>
      <c r="V56" s="158"/>
      <c r="W56" s="158"/>
      <c r="X56" s="158"/>
      <c r="Y56" s="158"/>
      <c r="Z56" s="158"/>
      <c r="AA56" s="158"/>
      <c r="AB56" s="158"/>
      <c r="AC56" s="158"/>
      <c r="AD56" s="158"/>
      <c r="AE56" s="158"/>
    </row>
    <row r="57" spans="1:31" s="142" customFormat="1" ht="15">
      <c r="A57" s="213" t="s">
        <v>136</v>
      </c>
      <c r="B57" s="214">
        <v>100</v>
      </c>
      <c r="C57" s="214">
        <v>100</v>
      </c>
      <c r="D57" s="214">
        <v>100</v>
      </c>
      <c r="E57" s="214">
        <v>100</v>
      </c>
      <c r="F57" s="214">
        <v>100</v>
      </c>
      <c r="G57" s="214">
        <v>100</v>
      </c>
      <c r="H57" s="214">
        <v>100</v>
      </c>
      <c r="I57" s="214">
        <v>100</v>
      </c>
      <c r="J57" s="214">
        <v>100</v>
      </c>
      <c r="K57" s="214">
        <v>100</v>
      </c>
      <c r="L57" s="214">
        <v>100</v>
      </c>
      <c r="M57" s="214">
        <v>100</v>
      </c>
      <c r="N57" s="187">
        <f t="shared" si="11"/>
        <v>1200</v>
      </c>
      <c r="O57" s="158"/>
      <c r="P57" s="158"/>
      <c r="Q57" s="158"/>
      <c r="R57" s="158"/>
      <c r="S57" s="158"/>
      <c r="T57" s="158"/>
      <c r="U57" s="158"/>
      <c r="V57" s="158"/>
      <c r="W57" s="158"/>
      <c r="X57" s="158"/>
      <c r="Y57" s="158"/>
      <c r="Z57" s="158"/>
      <c r="AA57" s="158"/>
      <c r="AB57" s="158"/>
      <c r="AC57" s="158"/>
      <c r="AD57" s="158"/>
      <c r="AE57" s="158"/>
    </row>
    <row r="58" spans="1:31" s="142" customFormat="1" ht="15">
      <c r="A58" s="213" t="s">
        <v>107</v>
      </c>
      <c r="B58" s="214">
        <v>50</v>
      </c>
      <c r="C58" s="214">
        <v>25</v>
      </c>
      <c r="D58" s="214">
        <v>25</v>
      </c>
      <c r="E58" s="214">
        <v>25</v>
      </c>
      <c r="F58" s="214">
        <v>25</v>
      </c>
      <c r="G58" s="214">
        <v>25</v>
      </c>
      <c r="H58" s="214">
        <v>25</v>
      </c>
      <c r="I58" s="214">
        <v>25</v>
      </c>
      <c r="J58" s="214">
        <v>25</v>
      </c>
      <c r="K58" s="214">
        <v>25</v>
      </c>
      <c r="L58" s="214">
        <v>25</v>
      </c>
      <c r="M58" s="214">
        <v>25</v>
      </c>
      <c r="N58" s="187">
        <f t="shared" si="11"/>
        <v>325</v>
      </c>
      <c r="O58" s="158"/>
      <c r="P58" s="158"/>
      <c r="Q58" s="158"/>
      <c r="R58" s="158"/>
      <c r="S58" s="158"/>
      <c r="T58" s="158"/>
      <c r="U58" s="158"/>
      <c r="V58" s="158"/>
      <c r="W58" s="158"/>
      <c r="X58" s="158"/>
      <c r="Y58" s="158"/>
      <c r="Z58" s="158"/>
      <c r="AA58" s="158"/>
      <c r="AB58" s="158"/>
      <c r="AC58" s="158"/>
      <c r="AD58" s="158"/>
      <c r="AE58" s="158"/>
    </row>
    <row r="59" spans="1:31" s="142" customFormat="1" ht="15">
      <c r="A59" s="213" t="s">
        <v>159</v>
      </c>
      <c r="B59" s="214">
        <v>1500</v>
      </c>
      <c r="C59" s="214">
        <v>1500</v>
      </c>
      <c r="D59" s="214">
        <v>1500</v>
      </c>
      <c r="E59" s="214">
        <v>1500</v>
      </c>
      <c r="F59" s="214">
        <v>1500</v>
      </c>
      <c r="G59" s="214">
        <v>1500</v>
      </c>
      <c r="H59" s="214">
        <v>1500</v>
      </c>
      <c r="I59" s="214">
        <v>1500</v>
      </c>
      <c r="J59" s="214">
        <v>1500</v>
      </c>
      <c r="K59" s="214">
        <v>1500</v>
      </c>
      <c r="L59" s="214">
        <v>1500</v>
      </c>
      <c r="M59" s="214">
        <v>1500</v>
      </c>
      <c r="N59" s="187">
        <f t="shared" si="11"/>
        <v>18000</v>
      </c>
      <c r="O59" s="158"/>
      <c r="P59" s="158"/>
      <c r="Q59" s="158"/>
      <c r="R59" s="158"/>
      <c r="S59" s="158"/>
      <c r="T59" s="158"/>
      <c r="U59" s="158"/>
      <c r="V59" s="158"/>
      <c r="W59" s="158"/>
      <c r="X59" s="158"/>
      <c r="Y59" s="158"/>
      <c r="Z59" s="158"/>
      <c r="AA59" s="158"/>
      <c r="AB59" s="158"/>
      <c r="AC59" s="158"/>
      <c r="AD59" s="158"/>
      <c r="AE59" s="158"/>
    </row>
    <row r="60" spans="1:31" s="142" customFormat="1" ht="15">
      <c r="A60" s="213" t="s">
        <v>114</v>
      </c>
      <c r="B60" s="214">
        <v>25</v>
      </c>
      <c r="C60" s="214">
        <v>25</v>
      </c>
      <c r="D60" s="214">
        <v>25</v>
      </c>
      <c r="E60" s="214">
        <v>25</v>
      </c>
      <c r="F60" s="214">
        <v>25</v>
      </c>
      <c r="G60" s="214">
        <v>25</v>
      </c>
      <c r="H60" s="214">
        <v>25</v>
      </c>
      <c r="I60" s="214">
        <v>25</v>
      </c>
      <c r="J60" s="214">
        <v>25</v>
      </c>
      <c r="K60" s="214">
        <v>25</v>
      </c>
      <c r="L60" s="214">
        <v>25</v>
      </c>
      <c r="M60" s="214">
        <v>25</v>
      </c>
      <c r="N60" s="187">
        <f t="shared" si="11"/>
        <v>300</v>
      </c>
      <c r="O60" s="158"/>
      <c r="P60" s="158"/>
      <c r="Q60" s="158"/>
      <c r="R60" s="158"/>
      <c r="S60" s="158"/>
      <c r="T60" s="158"/>
      <c r="U60" s="158"/>
      <c r="V60" s="158"/>
      <c r="W60" s="158"/>
      <c r="X60" s="158"/>
      <c r="Y60" s="158"/>
      <c r="Z60" s="158"/>
      <c r="AA60" s="158"/>
      <c r="AB60" s="158"/>
      <c r="AC60" s="158"/>
      <c r="AD60" s="158"/>
      <c r="AE60" s="158"/>
    </row>
    <row r="61" spans="1:31" s="142" customFormat="1" ht="15">
      <c r="A61" s="213" t="s">
        <v>138</v>
      </c>
      <c r="B61" s="214">
        <v>500</v>
      </c>
      <c r="C61" s="214">
        <v>500</v>
      </c>
      <c r="D61" s="214">
        <v>500</v>
      </c>
      <c r="E61" s="214">
        <v>500</v>
      </c>
      <c r="F61" s="214">
        <v>500</v>
      </c>
      <c r="G61" s="214">
        <v>500</v>
      </c>
      <c r="H61" s="214">
        <v>500</v>
      </c>
      <c r="I61" s="214">
        <v>500</v>
      </c>
      <c r="J61" s="214">
        <v>500</v>
      </c>
      <c r="K61" s="214">
        <v>500</v>
      </c>
      <c r="L61" s="214">
        <v>500</v>
      </c>
      <c r="M61" s="214">
        <v>500</v>
      </c>
      <c r="N61" s="187">
        <f t="shared" si="11"/>
        <v>6000</v>
      </c>
      <c r="O61" s="158"/>
      <c r="P61" s="158"/>
      <c r="Q61" s="158"/>
      <c r="R61" s="158"/>
      <c r="S61" s="158"/>
      <c r="T61" s="158"/>
      <c r="U61" s="158"/>
      <c r="V61" s="158"/>
      <c r="W61" s="158"/>
      <c r="X61" s="158"/>
      <c r="Y61" s="158"/>
      <c r="Z61" s="158"/>
      <c r="AA61" s="158"/>
      <c r="AB61" s="158"/>
      <c r="AC61" s="158"/>
      <c r="AD61" s="158"/>
      <c r="AE61" s="158"/>
    </row>
    <row r="62" spans="1:31" s="142" customFormat="1" ht="15">
      <c r="A62" s="213" t="s">
        <v>115</v>
      </c>
      <c r="B62" s="214">
        <v>1000</v>
      </c>
      <c r="C62" s="214">
        <v>1000</v>
      </c>
      <c r="D62" s="214">
        <v>1000</v>
      </c>
      <c r="E62" s="214">
        <v>1000</v>
      </c>
      <c r="F62" s="214">
        <v>1000</v>
      </c>
      <c r="G62" s="214">
        <v>1000</v>
      </c>
      <c r="H62" s="214">
        <v>1000</v>
      </c>
      <c r="I62" s="214">
        <v>1000</v>
      </c>
      <c r="J62" s="214">
        <v>1000</v>
      </c>
      <c r="K62" s="214">
        <v>1000</v>
      </c>
      <c r="L62" s="214">
        <v>1000</v>
      </c>
      <c r="M62" s="214">
        <v>1000</v>
      </c>
      <c r="N62" s="187">
        <f t="shared" si="11"/>
        <v>12000</v>
      </c>
      <c r="O62" s="158"/>
      <c r="P62" s="158"/>
      <c r="Q62" s="158"/>
      <c r="R62" s="158"/>
      <c r="S62" s="158"/>
      <c r="T62" s="158"/>
      <c r="U62" s="158"/>
      <c r="V62" s="158"/>
      <c r="W62" s="158"/>
      <c r="X62" s="158"/>
      <c r="Y62" s="158"/>
      <c r="Z62" s="158"/>
      <c r="AA62" s="158"/>
      <c r="AB62" s="158"/>
      <c r="AC62" s="158"/>
      <c r="AD62" s="158"/>
      <c r="AE62" s="158"/>
    </row>
    <row r="63" spans="1:31" s="142" customFormat="1" ht="15">
      <c r="A63" s="213" t="s">
        <v>160</v>
      </c>
      <c r="B63" s="214">
        <v>200</v>
      </c>
      <c r="C63" s="214">
        <v>200</v>
      </c>
      <c r="D63" s="214">
        <v>200</v>
      </c>
      <c r="E63" s="214">
        <v>200</v>
      </c>
      <c r="F63" s="214">
        <v>200</v>
      </c>
      <c r="G63" s="214">
        <v>200</v>
      </c>
      <c r="H63" s="214">
        <v>200</v>
      </c>
      <c r="I63" s="214">
        <v>200</v>
      </c>
      <c r="J63" s="214">
        <v>200</v>
      </c>
      <c r="K63" s="214">
        <v>200</v>
      </c>
      <c r="L63" s="214">
        <v>200</v>
      </c>
      <c r="M63" s="214">
        <v>200</v>
      </c>
      <c r="N63" s="187">
        <f t="shared" si="11"/>
        <v>2400</v>
      </c>
      <c r="O63" s="158"/>
      <c r="P63" s="158"/>
      <c r="Q63" s="158"/>
      <c r="R63" s="158"/>
      <c r="S63" s="158"/>
      <c r="T63" s="158"/>
      <c r="U63" s="158"/>
      <c r="V63" s="158"/>
      <c r="W63" s="158"/>
      <c r="X63" s="158"/>
      <c r="Y63" s="158"/>
      <c r="Z63" s="158"/>
      <c r="AA63" s="158"/>
      <c r="AB63" s="158"/>
      <c r="AC63" s="158"/>
      <c r="AD63" s="158"/>
      <c r="AE63" s="158"/>
    </row>
    <row r="64" spans="1:31" s="142" customFormat="1" ht="15">
      <c r="A64" s="213" t="s">
        <v>139</v>
      </c>
      <c r="B64" s="214">
        <v>600</v>
      </c>
      <c r="C64" s="214">
        <v>600</v>
      </c>
      <c r="D64" s="214">
        <v>600</v>
      </c>
      <c r="E64" s="214">
        <v>600</v>
      </c>
      <c r="F64" s="214">
        <v>600</v>
      </c>
      <c r="G64" s="214">
        <v>600</v>
      </c>
      <c r="H64" s="214">
        <v>600</v>
      </c>
      <c r="I64" s="214">
        <v>600</v>
      </c>
      <c r="J64" s="214">
        <v>600</v>
      </c>
      <c r="K64" s="214">
        <v>600</v>
      </c>
      <c r="L64" s="214">
        <v>600</v>
      </c>
      <c r="M64" s="214">
        <v>600</v>
      </c>
      <c r="N64" s="187">
        <f t="shared" si="11"/>
        <v>7200</v>
      </c>
      <c r="O64" s="158"/>
      <c r="P64" s="158"/>
      <c r="Q64" s="158"/>
      <c r="R64" s="158"/>
      <c r="S64" s="158"/>
      <c r="T64" s="158"/>
      <c r="U64" s="158"/>
      <c r="V64" s="158"/>
      <c r="W64" s="158"/>
      <c r="X64" s="158"/>
      <c r="Y64" s="158"/>
      <c r="Z64" s="158"/>
      <c r="AA64" s="158"/>
      <c r="AB64" s="158"/>
      <c r="AC64" s="158"/>
      <c r="AD64" s="158"/>
      <c r="AE64" s="158"/>
    </row>
    <row r="65" spans="1:31" s="142" customFormat="1" ht="15">
      <c r="A65" s="213" t="s">
        <v>145</v>
      </c>
      <c r="B65" s="214">
        <v>1500</v>
      </c>
      <c r="C65" s="214">
        <v>1500</v>
      </c>
      <c r="D65" s="214">
        <v>1500</v>
      </c>
      <c r="E65" s="214">
        <v>1500</v>
      </c>
      <c r="F65" s="214">
        <v>1500</v>
      </c>
      <c r="G65" s="214">
        <v>1500</v>
      </c>
      <c r="H65" s="214">
        <v>1500</v>
      </c>
      <c r="I65" s="214">
        <v>1500</v>
      </c>
      <c r="J65" s="214">
        <v>1500</v>
      </c>
      <c r="K65" s="214">
        <v>1500</v>
      </c>
      <c r="L65" s="214">
        <v>1500</v>
      </c>
      <c r="M65" s="214">
        <v>1500</v>
      </c>
      <c r="N65" s="187">
        <f t="shared" si="11"/>
        <v>18000</v>
      </c>
      <c r="O65" s="158"/>
      <c r="P65" s="158"/>
      <c r="Q65" s="158"/>
      <c r="R65" s="158"/>
      <c r="S65" s="158"/>
      <c r="T65" s="158"/>
      <c r="U65" s="158"/>
      <c r="V65" s="158"/>
      <c r="W65" s="158"/>
      <c r="X65" s="158"/>
      <c r="Y65" s="158"/>
      <c r="Z65" s="158"/>
      <c r="AA65" s="158"/>
      <c r="AB65" s="158"/>
      <c r="AC65" s="158"/>
      <c r="AD65" s="158"/>
      <c r="AE65" s="158"/>
    </row>
    <row r="66" spans="1:31" s="142" customFormat="1" ht="15">
      <c r="A66" s="213" t="s">
        <v>147</v>
      </c>
      <c r="B66" s="214">
        <v>300</v>
      </c>
      <c r="C66" s="214">
        <v>300</v>
      </c>
      <c r="D66" s="214">
        <v>300</v>
      </c>
      <c r="E66" s="214">
        <v>300</v>
      </c>
      <c r="F66" s="214">
        <v>300</v>
      </c>
      <c r="G66" s="214">
        <v>300</v>
      </c>
      <c r="H66" s="214">
        <v>300</v>
      </c>
      <c r="I66" s="214">
        <v>300</v>
      </c>
      <c r="J66" s="214">
        <v>300</v>
      </c>
      <c r="K66" s="214">
        <v>300</v>
      </c>
      <c r="L66" s="214">
        <v>300</v>
      </c>
      <c r="M66" s="214">
        <v>300</v>
      </c>
      <c r="N66" s="187">
        <f>SUM(B66:M66)</f>
        <v>3600</v>
      </c>
      <c r="O66" s="158"/>
      <c r="P66" s="158"/>
      <c r="Q66" s="158"/>
      <c r="R66" s="158"/>
      <c r="S66" s="158"/>
      <c r="T66" s="158"/>
      <c r="U66" s="158"/>
      <c r="V66" s="158"/>
      <c r="W66" s="158"/>
      <c r="X66" s="158"/>
      <c r="Y66" s="158"/>
      <c r="Z66" s="158"/>
      <c r="AA66" s="158"/>
      <c r="AB66" s="158"/>
      <c r="AC66" s="158"/>
      <c r="AD66" s="158"/>
      <c r="AE66" s="158"/>
    </row>
    <row r="67" spans="1:31" s="190" customFormat="1" ht="15">
      <c r="A67" s="213"/>
      <c r="B67" s="214"/>
      <c r="C67" s="214"/>
      <c r="D67" s="214"/>
      <c r="E67" s="214"/>
      <c r="F67" s="214"/>
      <c r="G67" s="214"/>
      <c r="H67" s="214"/>
      <c r="I67" s="214"/>
      <c r="J67" s="214"/>
      <c r="K67" s="214"/>
      <c r="L67" s="214"/>
      <c r="M67" s="214"/>
      <c r="N67" s="187">
        <f>SUM(B67:M67)</f>
        <v>0</v>
      </c>
      <c r="O67" s="197"/>
      <c r="P67" s="189"/>
      <c r="Q67" s="189"/>
      <c r="R67" s="189"/>
      <c r="S67" s="189"/>
      <c r="T67" s="189"/>
      <c r="U67" s="189"/>
      <c r="V67" s="189"/>
      <c r="W67" s="189"/>
      <c r="X67" s="189"/>
      <c r="Y67" s="189"/>
      <c r="Z67" s="189"/>
      <c r="AA67" s="189"/>
      <c r="AB67" s="189"/>
      <c r="AC67" s="189"/>
      <c r="AD67" s="189"/>
      <c r="AE67" s="189"/>
    </row>
    <row r="68" spans="1:31" s="142" customFormat="1" ht="15">
      <c r="A68" s="213"/>
      <c r="B68" s="214"/>
      <c r="C68" s="214"/>
      <c r="D68" s="214"/>
      <c r="E68" s="214"/>
      <c r="F68" s="214"/>
      <c r="G68" s="214"/>
      <c r="H68" s="214"/>
      <c r="I68" s="214"/>
      <c r="J68" s="214"/>
      <c r="K68" s="214"/>
      <c r="L68" s="214"/>
      <c r="M68" s="214"/>
      <c r="N68" s="187">
        <f t="shared" si="11"/>
        <v>0</v>
      </c>
      <c r="O68" s="158"/>
      <c r="P68" s="158"/>
      <c r="Q68" s="158"/>
      <c r="R68" s="158"/>
      <c r="S68" s="158"/>
      <c r="T68" s="158"/>
      <c r="U68" s="158"/>
      <c r="V68" s="158"/>
      <c r="W68" s="158"/>
      <c r="X68" s="158"/>
      <c r="Y68" s="158"/>
      <c r="Z68" s="158"/>
      <c r="AA68" s="158"/>
      <c r="AB68" s="158"/>
      <c r="AC68" s="158"/>
      <c r="AD68" s="158"/>
      <c r="AE68" s="158"/>
    </row>
    <row r="69" spans="1:31" s="142" customFormat="1" ht="15.75">
      <c r="A69" s="186" t="str">
        <f>A29</f>
        <v>Total Operating Expenses</v>
      </c>
      <c r="B69" s="198">
        <f t="shared" ref="B69:N69" si="13">SUM(B52:B68)</f>
        <v>20725</v>
      </c>
      <c r="C69" s="198">
        <f t="shared" si="13"/>
        <v>20700</v>
      </c>
      <c r="D69" s="198">
        <f t="shared" si="13"/>
        <v>20700</v>
      </c>
      <c r="E69" s="198">
        <f t="shared" si="13"/>
        <v>20700</v>
      </c>
      <c r="F69" s="198">
        <f t="shared" si="13"/>
        <v>20700</v>
      </c>
      <c r="G69" s="198">
        <f t="shared" si="13"/>
        <v>20700</v>
      </c>
      <c r="H69" s="198">
        <f t="shared" si="13"/>
        <v>20700</v>
      </c>
      <c r="I69" s="198">
        <f t="shared" si="13"/>
        <v>20700</v>
      </c>
      <c r="J69" s="198">
        <f t="shared" si="13"/>
        <v>20700</v>
      </c>
      <c r="K69" s="198">
        <f t="shared" si="13"/>
        <v>20700</v>
      </c>
      <c r="L69" s="198">
        <f t="shared" si="13"/>
        <v>20700</v>
      </c>
      <c r="M69" s="198">
        <f t="shared" si="13"/>
        <v>20700</v>
      </c>
      <c r="N69" s="198">
        <f t="shared" si="13"/>
        <v>248425</v>
      </c>
      <c r="O69" s="158"/>
      <c r="P69" s="158"/>
      <c r="Q69" s="158"/>
      <c r="R69" s="158"/>
      <c r="S69" s="158"/>
      <c r="T69" s="158"/>
      <c r="U69" s="158"/>
      <c r="V69" s="158"/>
      <c r="W69" s="158"/>
      <c r="X69" s="158"/>
      <c r="Y69" s="158"/>
      <c r="Z69" s="158"/>
      <c r="AA69" s="158"/>
      <c r="AB69" s="158"/>
      <c r="AC69" s="158"/>
      <c r="AD69" s="158"/>
      <c r="AE69" s="158"/>
    </row>
    <row r="70" spans="1:31" s="142" customFormat="1" ht="15">
      <c r="A70" s="196"/>
      <c r="B70" s="187"/>
      <c r="C70" s="187"/>
      <c r="D70" s="187"/>
      <c r="E70" s="187"/>
      <c r="F70" s="187"/>
      <c r="G70" s="187"/>
      <c r="H70" s="187"/>
      <c r="I70" s="187"/>
      <c r="J70" s="187"/>
      <c r="K70" s="187"/>
      <c r="L70" s="187"/>
      <c r="M70" s="187"/>
      <c r="N70" s="187"/>
      <c r="O70" s="158"/>
      <c r="P70" s="158"/>
      <c r="Q70" s="158"/>
      <c r="R70" s="158"/>
      <c r="S70" s="158"/>
      <c r="T70" s="158"/>
      <c r="U70" s="158"/>
      <c r="V70" s="158"/>
      <c r="W70" s="158"/>
      <c r="X70" s="158"/>
      <c r="Y70" s="158"/>
      <c r="Z70" s="158"/>
      <c r="AA70" s="158"/>
      <c r="AB70" s="158"/>
      <c r="AC70" s="158"/>
      <c r="AD70" s="158"/>
      <c r="AE70" s="158"/>
    </row>
    <row r="71" spans="1:31" s="142" customFormat="1" ht="15">
      <c r="A71" s="196" t="str">
        <f>A31</f>
        <v xml:space="preserve"> Pre-Tax Income</v>
      </c>
      <c r="B71" s="187">
        <f>B49-B69</f>
        <v>83125</v>
      </c>
      <c r="C71" s="187">
        <f t="shared" ref="C71:N71" si="14">C49-C69</f>
        <v>92600</v>
      </c>
      <c r="D71" s="187">
        <f t="shared" si="14"/>
        <v>102050</v>
      </c>
      <c r="E71" s="187">
        <f t="shared" si="14"/>
        <v>111500</v>
      </c>
      <c r="F71" s="187">
        <f t="shared" si="14"/>
        <v>120950</v>
      </c>
      <c r="G71" s="187">
        <f t="shared" si="14"/>
        <v>130400</v>
      </c>
      <c r="H71" s="187">
        <f t="shared" si="14"/>
        <v>139850</v>
      </c>
      <c r="I71" s="187">
        <f t="shared" si="14"/>
        <v>149300</v>
      </c>
      <c r="J71" s="187">
        <f t="shared" si="14"/>
        <v>158750</v>
      </c>
      <c r="K71" s="187">
        <f t="shared" si="14"/>
        <v>168200</v>
      </c>
      <c r="L71" s="187">
        <f t="shared" si="14"/>
        <v>177650</v>
      </c>
      <c r="M71" s="187">
        <f t="shared" si="14"/>
        <v>187100</v>
      </c>
      <c r="N71" s="187">
        <f t="shared" si="14"/>
        <v>1621475</v>
      </c>
      <c r="O71" s="158"/>
      <c r="P71" s="158"/>
      <c r="Q71" s="158"/>
      <c r="R71" s="158"/>
      <c r="S71" s="158"/>
      <c r="T71" s="158"/>
      <c r="U71" s="158"/>
      <c r="V71" s="158"/>
      <c r="W71" s="158"/>
      <c r="X71" s="158"/>
      <c r="Y71" s="158"/>
      <c r="Z71" s="158"/>
      <c r="AA71" s="158"/>
      <c r="AB71" s="158"/>
      <c r="AC71" s="158"/>
      <c r="AD71" s="158"/>
      <c r="AE71" s="158"/>
    </row>
    <row r="72" spans="1:31" s="142" customFormat="1" ht="15">
      <c r="A72" s="196" t="str">
        <f>A32</f>
        <v xml:space="preserve"> Profit Tax</v>
      </c>
      <c r="B72" s="187">
        <f t="shared" ref="B72:N72" si="15">IF(B71&gt;0,B71*Profit_Tax_Rate,0)</f>
        <v>6234.375</v>
      </c>
      <c r="C72" s="187">
        <f t="shared" si="15"/>
        <v>6945</v>
      </c>
      <c r="D72" s="187">
        <f t="shared" si="15"/>
        <v>7653.75</v>
      </c>
      <c r="E72" s="187">
        <f t="shared" si="15"/>
        <v>8362.5</v>
      </c>
      <c r="F72" s="187">
        <f t="shared" si="15"/>
        <v>9071.25</v>
      </c>
      <c r="G72" s="187">
        <f t="shared" si="15"/>
        <v>9780</v>
      </c>
      <c r="H72" s="187">
        <f t="shared" si="15"/>
        <v>10488.75</v>
      </c>
      <c r="I72" s="187">
        <f t="shared" si="15"/>
        <v>11197.5</v>
      </c>
      <c r="J72" s="187">
        <f t="shared" si="15"/>
        <v>11906.25</v>
      </c>
      <c r="K72" s="187">
        <f t="shared" si="15"/>
        <v>12615</v>
      </c>
      <c r="L72" s="187">
        <f t="shared" si="15"/>
        <v>13323.75</v>
      </c>
      <c r="M72" s="187">
        <f t="shared" si="15"/>
        <v>14032.5</v>
      </c>
      <c r="N72" s="187">
        <f t="shared" si="15"/>
        <v>121610.625</v>
      </c>
      <c r="O72" s="158"/>
      <c r="P72" s="158"/>
      <c r="Q72" s="158"/>
      <c r="R72" s="158"/>
      <c r="S72" s="158"/>
      <c r="T72" s="158"/>
      <c r="U72" s="158"/>
      <c r="V72" s="158"/>
      <c r="W72" s="158"/>
      <c r="X72" s="158"/>
      <c r="Y72" s="158"/>
      <c r="Z72" s="158"/>
      <c r="AA72" s="158"/>
      <c r="AB72" s="158"/>
      <c r="AC72" s="158"/>
      <c r="AD72" s="158"/>
      <c r="AE72" s="158"/>
    </row>
    <row r="73" spans="1:31" s="142" customFormat="1" ht="16.5" thickBot="1">
      <c r="A73" s="186" t="str">
        <f>A33</f>
        <v>Net Profit</v>
      </c>
      <c r="B73" s="202">
        <f t="shared" ref="B73:N73" si="16">B71-B72</f>
        <v>76890.625</v>
      </c>
      <c r="C73" s="202">
        <f t="shared" si="16"/>
        <v>85655</v>
      </c>
      <c r="D73" s="202">
        <f t="shared" si="16"/>
        <v>94396.25</v>
      </c>
      <c r="E73" s="202">
        <f t="shared" si="16"/>
        <v>103137.5</v>
      </c>
      <c r="F73" s="202">
        <f t="shared" si="16"/>
        <v>111878.75</v>
      </c>
      <c r="G73" s="202">
        <f t="shared" si="16"/>
        <v>120620</v>
      </c>
      <c r="H73" s="202">
        <f t="shared" si="16"/>
        <v>129361.25</v>
      </c>
      <c r="I73" s="202">
        <f t="shared" si="16"/>
        <v>138102.5</v>
      </c>
      <c r="J73" s="202">
        <f t="shared" si="16"/>
        <v>146843.75</v>
      </c>
      <c r="K73" s="202">
        <f t="shared" si="16"/>
        <v>155585</v>
      </c>
      <c r="L73" s="202">
        <f t="shared" si="16"/>
        <v>164326.25</v>
      </c>
      <c r="M73" s="202">
        <f t="shared" si="16"/>
        <v>173067.5</v>
      </c>
      <c r="N73" s="202">
        <f t="shared" si="16"/>
        <v>1499864.375</v>
      </c>
      <c r="O73" s="158"/>
      <c r="P73" s="158"/>
      <c r="Q73" s="158"/>
      <c r="R73" s="158"/>
      <c r="S73" s="158"/>
      <c r="T73" s="158"/>
      <c r="U73" s="158"/>
      <c r="V73" s="158"/>
      <c r="W73" s="158"/>
      <c r="X73" s="158"/>
      <c r="Y73" s="158"/>
      <c r="Z73" s="158"/>
      <c r="AA73" s="158"/>
      <c r="AB73" s="158"/>
      <c r="AC73" s="158"/>
      <c r="AD73" s="158"/>
      <c r="AE73" s="158"/>
    </row>
    <row r="74" spans="1:31" s="142" customFormat="1" ht="15.75" thickTop="1">
      <c r="A74" s="196"/>
      <c r="B74" s="187"/>
      <c r="C74" s="187"/>
      <c r="D74" s="187"/>
      <c r="E74" s="187"/>
      <c r="F74" s="187"/>
      <c r="G74" s="187"/>
      <c r="H74" s="187"/>
      <c r="I74" s="187"/>
      <c r="J74" s="187"/>
      <c r="K74" s="187"/>
      <c r="L74" s="187"/>
      <c r="M74" s="187"/>
      <c r="N74" s="187"/>
      <c r="O74" s="158"/>
      <c r="P74" s="158"/>
      <c r="Q74" s="158"/>
      <c r="R74" s="158"/>
      <c r="S74" s="158"/>
      <c r="T74" s="158"/>
      <c r="U74" s="158"/>
      <c r="V74" s="158"/>
      <c r="W74" s="158"/>
      <c r="X74" s="158"/>
      <c r="Y74" s="158"/>
      <c r="Z74" s="158"/>
      <c r="AA74" s="158"/>
      <c r="AB74" s="158"/>
      <c r="AC74" s="158"/>
      <c r="AD74" s="158"/>
      <c r="AE74" s="158"/>
    </row>
    <row r="75" spans="1:31" s="142" customFormat="1" ht="15.75">
      <c r="A75" s="203" t="str">
        <f>A35</f>
        <v>Projected Cash Flow</v>
      </c>
      <c r="B75" s="187"/>
      <c r="C75" s="187"/>
      <c r="D75" s="187"/>
      <c r="E75" s="187"/>
      <c r="F75" s="187"/>
      <c r="G75" s="187"/>
      <c r="H75" s="187"/>
      <c r="I75" s="187"/>
      <c r="J75" s="187"/>
      <c r="K75" s="187"/>
      <c r="L75" s="187"/>
      <c r="M75" s="187"/>
      <c r="N75" s="187"/>
      <c r="O75" s="158"/>
      <c r="P75" s="158"/>
      <c r="Q75" s="158"/>
      <c r="R75" s="158"/>
      <c r="S75" s="158"/>
      <c r="T75" s="158"/>
      <c r="U75" s="158"/>
      <c r="V75" s="158"/>
      <c r="W75" s="158"/>
      <c r="X75" s="158"/>
      <c r="Y75" s="158"/>
      <c r="Z75" s="158"/>
      <c r="AA75" s="158"/>
      <c r="AB75" s="158"/>
      <c r="AC75" s="158"/>
      <c r="AD75" s="158"/>
      <c r="AE75" s="158"/>
    </row>
    <row r="76" spans="1:31" s="142" customFormat="1" ht="15">
      <c r="A76" s="196" t="str">
        <f>A36</f>
        <v xml:space="preserve"> Net Income</v>
      </c>
      <c r="B76" s="187">
        <f t="shared" ref="B76:N76" si="17">B73</f>
        <v>76890.625</v>
      </c>
      <c r="C76" s="187">
        <f t="shared" si="17"/>
        <v>85655</v>
      </c>
      <c r="D76" s="187">
        <f t="shared" si="17"/>
        <v>94396.25</v>
      </c>
      <c r="E76" s="187">
        <f t="shared" si="17"/>
        <v>103137.5</v>
      </c>
      <c r="F76" s="187">
        <f t="shared" si="17"/>
        <v>111878.75</v>
      </c>
      <c r="G76" s="187">
        <f t="shared" si="17"/>
        <v>120620</v>
      </c>
      <c r="H76" s="187">
        <f t="shared" si="17"/>
        <v>129361.25</v>
      </c>
      <c r="I76" s="187">
        <f t="shared" si="17"/>
        <v>138102.5</v>
      </c>
      <c r="J76" s="187">
        <f t="shared" si="17"/>
        <v>146843.75</v>
      </c>
      <c r="K76" s="187">
        <f t="shared" si="17"/>
        <v>155585</v>
      </c>
      <c r="L76" s="187">
        <f t="shared" si="17"/>
        <v>164326.25</v>
      </c>
      <c r="M76" s="187">
        <f t="shared" si="17"/>
        <v>173067.5</v>
      </c>
      <c r="N76" s="187">
        <f t="shared" si="17"/>
        <v>1499864.375</v>
      </c>
      <c r="O76" s="158"/>
      <c r="P76" s="158"/>
      <c r="Q76" s="158"/>
      <c r="R76" s="158"/>
      <c r="S76" s="158"/>
      <c r="T76" s="158"/>
      <c r="U76" s="158"/>
      <c r="V76" s="158"/>
      <c r="W76" s="158"/>
      <c r="X76" s="158"/>
      <c r="Y76" s="158"/>
      <c r="Z76" s="158"/>
      <c r="AA76" s="158"/>
      <c r="AB76" s="158"/>
      <c r="AC76" s="158"/>
      <c r="AD76" s="158"/>
      <c r="AE76" s="158"/>
    </row>
    <row r="77" spans="1:31" s="190" customFormat="1" ht="15">
      <c r="A77" s="196" t="s">
        <v>85</v>
      </c>
      <c r="B77" s="187">
        <f t="shared" ref="B77:M77" si="18">Monthly_Loan_Payment_Startup</f>
        <v>0</v>
      </c>
      <c r="C77" s="187">
        <f t="shared" si="18"/>
        <v>0</v>
      </c>
      <c r="D77" s="187">
        <f t="shared" si="18"/>
        <v>0</v>
      </c>
      <c r="E77" s="187">
        <f t="shared" si="18"/>
        <v>0</v>
      </c>
      <c r="F77" s="187">
        <f t="shared" si="18"/>
        <v>0</v>
      </c>
      <c r="G77" s="187">
        <f t="shared" si="18"/>
        <v>0</v>
      </c>
      <c r="H77" s="187">
        <f t="shared" si="18"/>
        <v>0</v>
      </c>
      <c r="I77" s="187">
        <f t="shared" si="18"/>
        <v>0</v>
      </c>
      <c r="J77" s="187">
        <f t="shared" si="18"/>
        <v>0</v>
      </c>
      <c r="K77" s="187">
        <f t="shared" si="18"/>
        <v>0</v>
      </c>
      <c r="L77" s="187">
        <f t="shared" si="18"/>
        <v>0</v>
      </c>
      <c r="M77" s="187">
        <f t="shared" si="18"/>
        <v>0</v>
      </c>
      <c r="N77" s="187">
        <f>SUM(B77:M77)</f>
        <v>0</v>
      </c>
      <c r="O77" s="189"/>
      <c r="P77" s="189"/>
      <c r="Q77" s="189"/>
      <c r="R77" s="189"/>
      <c r="S77" s="189"/>
      <c r="T77" s="189"/>
      <c r="U77" s="189"/>
      <c r="V77" s="189"/>
      <c r="W77" s="189"/>
      <c r="X77" s="189"/>
      <c r="Y77" s="189"/>
      <c r="Z77" s="189"/>
      <c r="AA77" s="189"/>
      <c r="AB77" s="189"/>
      <c r="AC77" s="189"/>
      <c r="AD77" s="189"/>
      <c r="AE77" s="189"/>
    </row>
    <row r="78" spans="1:31" s="142" customFormat="1" ht="15.75">
      <c r="A78" s="186" t="str">
        <f>A38</f>
        <v>Cash Profit (loss)</v>
      </c>
      <c r="B78" s="198">
        <f>SUM(B76:B77)</f>
        <v>76890.625</v>
      </c>
      <c r="C78" s="198">
        <f t="shared" ref="C78:N78" si="19">SUM(C76:C77)</f>
        <v>85655</v>
      </c>
      <c r="D78" s="198">
        <f t="shared" si="19"/>
        <v>94396.25</v>
      </c>
      <c r="E78" s="198">
        <f t="shared" si="19"/>
        <v>103137.5</v>
      </c>
      <c r="F78" s="198">
        <f t="shared" si="19"/>
        <v>111878.75</v>
      </c>
      <c r="G78" s="198">
        <f t="shared" si="19"/>
        <v>120620</v>
      </c>
      <c r="H78" s="198">
        <f t="shared" si="19"/>
        <v>129361.25</v>
      </c>
      <c r="I78" s="198">
        <f t="shared" si="19"/>
        <v>138102.5</v>
      </c>
      <c r="J78" s="198">
        <f t="shared" si="19"/>
        <v>146843.75</v>
      </c>
      <c r="K78" s="198">
        <f t="shared" si="19"/>
        <v>155585</v>
      </c>
      <c r="L78" s="198">
        <f t="shared" si="19"/>
        <v>164326.25</v>
      </c>
      <c r="M78" s="198">
        <f t="shared" si="19"/>
        <v>173067.5</v>
      </c>
      <c r="N78" s="198">
        <f t="shared" si="19"/>
        <v>1499864.375</v>
      </c>
      <c r="O78" s="158"/>
      <c r="P78" s="158"/>
      <c r="Q78" s="158"/>
      <c r="R78" s="158"/>
      <c r="S78" s="158"/>
      <c r="T78" s="158"/>
      <c r="U78" s="158"/>
      <c r="V78" s="158"/>
      <c r="W78" s="158"/>
      <c r="X78" s="158"/>
      <c r="Y78" s="158"/>
      <c r="Z78" s="158"/>
      <c r="AA78" s="158"/>
      <c r="AB78" s="158"/>
      <c r="AC78" s="158"/>
      <c r="AD78" s="158"/>
      <c r="AE78" s="158"/>
    </row>
    <row r="79" spans="1:31" s="190" customFormat="1" ht="15">
      <c r="A79" s="196" t="s">
        <v>161</v>
      </c>
      <c r="B79" s="214"/>
      <c r="C79" s="214"/>
      <c r="D79" s="214"/>
      <c r="E79" s="214"/>
      <c r="F79" s="214"/>
      <c r="G79" s="214"/>
      <c r="H79" s="214"/>
      <c r="I79" s="214"/>
      <c r="J79" s="214"/>
      <c r="K79" s="214"/>
      <c r="L79" s="214"/>
      <c r="M79" s="214"/>
      <c r="N79" s="187"/>
      <c r="O79" s="189"/>
      <c r="P79" s="189"/>
      <c r="Q79" s="189"/>
      <c r="R79" s="189"/>
      <c r="S79" s="189"/>
      <c r="T79" s="189"/>
      <c r="U79" s="189"/>
      <c r="V79" s="189"/>
      <c r="W79" s="189"/>
      <c r="X79" s="189"/>
      <c r="Y79" s="189"/>
      <c r="Z79" s="189"/>
      <c r="AA79" s="189"/>
      <c r="AB79" s="189"/>
      <c r="AC79" s="189"/>
      <c r="AD79" s="189"/>
      <c r="AE79" s="189"/>
    </row>
    <row r="80" spans="1:31" s="190" customFormat="1" ht="15">
      <c r="A80" s="196" t="s">
        <v>162</v>
      </c>
      <c r="B80" s="214"/>
      <c r="C80" s="214"/>
      <c r="D80" s="214"/>
      <c r="E80" s="214"/>
      <c r="F80" s="214"/>
      <c r="G80" s="214"/>
      <c r="H80" s="214"/>
      <c r="I80" s="214"/>
      <c r="J80" s="214"/>
      <c r="K80" s="214"/>
      <c r="L80" s="214"/>
      <c r="M80" s="214"/>
      <c r="N80" s="187"/>
      <c r="O80" s="189"/>
      <c r="P80" s="189"/>
      <c r="Q80" s="189"/>
      <c r="R80" s="189"/>
      <c r="S80" s="189"/>
      <c r="T80" s="189"/>
      <c r="U80" s="189"/>
      <c r="V80" s="189"/>
      <c r="W80" s="189"/>
      <c r="X80" s="189"/>
      <c r="Y80" s="189"/>
      <c r="Z80" s="189"/>
      <c r="AA80" s="189"/>
      <c r="AB80" s="189"/>
      <c r="AC80" s="189"/>
      <c r="AD80" s="189"/>
      <c r="AE80" s="189"/>
    </row>
    <row r="81" spans="1:31" s="142" customFormat="1" ht="16.5" thickBot="1">
      <c r="A81" s="186" t="str">
        <f>A41</f>
        <v>Cash Position</v>
      </c>
      <c r="B81" s="202">
        <f t="shared" ref="B81:M81" si="20">B78+B79-B80</f>
        <v>76890.625</v>
      </c>
      <c r="C81" s="202">
        <f t="shared" si="20"/>
        <v>85655</v>
      </c>
      <c r="D81" s="202">
        <f t="shared" si="20"/>
        <v>94396.25</v>
      </c>
      <c r="E81" s="202">
        <f t="shared" si="20"/>
        <v>103137.5</v>
      </c>
      <c r="F81" s="202">
        <f t="shared" si="20"/>
        <v>111878.75</v>
      </c>
      <c r="G81" s="202">
        <f t="shared" si="20"/>
        <v>120620</v>
      </c>
      <c r="H81" s="202">
        <f t="shared" si="20"/>
        <v>129361.25</v>
      </c>
      <c r="I81" s="202">
        <f t="shared" si="20"/>
        <v>138102.5</v>
      </c>
      <c r="J81" s="202">
        <f t="shared" si="20"/>
        <v>146843.75</v>
      </c>
      <c r="K81" s="202">
        <f t="shared" si="20"/>
        <v>155585</v>
      </c>
      <c r="L81" s="202">
        <f t="shared" si="20"/>
        <v>164326.25</v>
      </c>
      <c r="M81" s="202">
        <f t="shared" si="20"/>
        <v>173067.5</v>
      </c>
      <c r="N81" s="202">
        <f>SUM(B81:M81)</f>
        <v>1499864.375</v>
      </c>
      <c r="O81" s="158"/>
      <c r="P81" s="158"/>
      <c r="Q81" s="158"/>
      <c r="R81" s="158"/>
      <c r="S81" s="158"/>
      <c r="T81" s="158"/>
      <c r="U81" s="158"/>
      <c r="V81" s="158"/>
      <c r="W81" s="158"/>
      <c r="X81" s="158"/>
      <c r="Y81" s="158"/>
      <c r="Z81" s="158"/>
      <c r="AA81" s="158"/>
      <c r="AB81" s="158"/>
      <c r="AC81" s="158"/>
      <c r="AD81" s="158"/>
      <c r="AE81" s="158"/>
    </row>
    <row r="82" spans="1:31" s="142" customFormat="1" ht="17.25" thickTop="1" thickBot="1">
      <c r="A82" s="186" t="str">
        <f>A42</f>
        <v xml:space="preserve"> (Cumulative)</v>
      </c>
      <c r="B82" s="202">
        <f>B81</f>
        <v>76890.625</v>
      </c>
      <c r="C82" s="202">
        <f t="shared" ref="C82:M82" si="21">B82+C81</f>
        <v>162545.625</v>
      </c>
      <c r="D82" s="202">
        <f t="shared" si="21"/>
        <v>256941.875</v>
      </c>
      <c r="E82" s="202">
        <f t="shared" si="21"/>
        <v>360079.375</v>
      </c>
      <c r="F82" s="202">
        <f t="shared" si="21"/>
        <v>471958.125</v>
      </c>
      <c r="G82" s="202">
        <f t="shared" si="21"/>
        <v>592578.125</v>
      </c>
      <c r="H82" s="202">
        <f t="shared" si="21"/>
        <v>721939.375</v>
      </c>
      <c r="I82" s="202">
        <f t="shared" si="21"/>
        <v>860041.875</v>
      </c>
      <c r="J82" s="202">
        <f t="shared" si="21"/>
        <v>1006885.625</v>
      </c>
      <c r="K82" s="202">
        <f t="shared" si="21"/>
        <v>1162470.625</v>
      </c>
      <c r="L82" s="202">
        <f t="shared" si="21"/>
        <v>1326796.875</v>
      </c>
      <c r="M82" s="202">
        <f t="shared" si="21"/>
        <v>1499864.375</v>
      </c>
      <c r="N82" s="209"/>
      <c r="O82" s="158"/>
      <c r="P82" s="158"/>
      <c r="Q82" s="158"/>
      <c r="R82" s="158"/>
      <c r="S82" s="158"/>
      <c r="T82" s="158"/>
      <c r="U82" s="158"/>
      <c r="V82" s="158"/>
      <c r="W82" s="158"/>
      <c r="X82" s="158"/>
      <c r="Y82" s="158"/>
      <c r="Z82" s="158"/>
      <c r="AA82" s="158"/>
      <c r="AB82" s="158"/>
      <c r="AC82" s="158"/>
      <c r="AD82" s="158"/>
      <c r="AE82" s="158"/>
    </row>
    <row r="83" spans="1:31" s="142" customFormat="1" ht="15.75" thickTop="1">
      <c r="A83" s="196"/>
      <c r="B83" s="187"/>
      <c r="C83" s="187"/>
      <c r="D83" s="187"/>
      <c r="E83" s="187"/>
      <c r="F83" s="187"/>
      <c r="G83" s="187"/>
      <c r="H83" s="187"/>
      <c r="I83" s="187"/>
      <c r="J83" s="187"/>
      <c r="K83" s="187"/>
      <c r="L83" s="187"/>
      <c r="M83" s="187"/>
      <c r="N83" s="187"/>
      <c r="O83" s="158"/>
      <c r="P83" s="158"/>
      <c r="Q83" s="158"/>
      <c r="R83" s="158"/>
      <c r="S83" s="158"/>
      <c r="T83" s="158"/>
      <c r="U83" s="158"/>
      <c r="V83" s="158"/>
      <c r="W83" s="158"/>
      <c r="X83" s="158"/>
      <c r="Y83" s="158"/>
      <c r="Z83" s="158"/>
      <c r="AA83" s="158"/>
      <c r="AB83" s="158"/>
      <c r="AC83" s="158"/>
      <c r="AD83" s="158"/>
      <c r="AE83" s="158"/>
    </row>
    <row r="84" spans="1:31" s="142" customFormat="1" ht="16.5">
      <c r="A84" s="285" t="s">
        <v>205</v>
      </c>
      <c r="B84" s="286"/>
      <c r="C84" s="286"/>
      <c r="D84" s="286"/>
      <c r="E84" s="286"/>
      <c r="F84" s="286"/>
      <c r="G84" s="286"/>
      <c r="H84" s="286"/>
      <c r="I84" s="286"/>
      <c r="J84" s="286"/>
      <c r="K84" s="286"/>
      <c r="L84" s="286"/>
      <c r="M84" s="286"/>
      <c r="N84" s="286"/>
      <c r="O84" s="158"/>
      <c r="P84" s="158"/>
      <c r="Q84" s="158"/>
      <c r="R84" s="158"/>
      <c r="S84" s="158"/>
      <c r="T84" s="158"/>
      <c r="U84" s="158"/>
      <c r="V84" s="158"/>
      <c r="W84" s="158"/>
      <c r="X84" s="158"/>
      <c r="Y84" s="158"/>
      <c r="Z84" s="158"/>
      <c r="AA84" s="158"/>
      <c r="AB84" s="158"/>
      <c r="AC84" s="158"/>
      <c r="AD84" s="158"/>
      <c r="AE84" s="158"/>
    </row>
    <row r="85" spans="1:31" s="142" customFormat="1" ht="15.75">
      <c r="A85" s="283"/>
      <c r="B85" s="284"/>
      <c r="C85" s="284"/>
      <c r="D85" s="284"/>
      <c r="E85" s="284"/>
      <c r="F85" s="284"/>
      <c r="G85" s="284"/>
      <c r="H85" s="284"/>
      <c r="I85" s="284"/>
      <c r="J85" s="284"/>
      <c r="K85" s="284"/>
      <c r="L85" s="284"/>
      <c r="M85" s="284"/>
      <c r="N85" s="284"/>
      <c r="O85" s="158"/>
      <c r="P85" s="158"/>
      <c r="Q85" s="158"/>
      <c r="R85" s="158"/>
      <c r="S85" s="158"/>
      <c r="T85" s="158"/>
      <c r="U85" s="158"/>
      <c r="V85" s="158"/>
      <c r="W85" s="158"/>
      <c r="X85" s="158"/>
      <c r="Y85" s="158"/>
      <c r="Z85" s="158"/>
      <c r="AA85" s="158"/>
      <c r="AB85" s="158"/>
      <c r="AC85" s="158"/>
      <c r="AD85" s="158"/>
      <c r="AE85" s="158"/>
    </row>
    <row r="86" spans="1:31" s="206" customFormat="1" ht="15.75">
      <c r="A86" s="210" t="str">
        <f>IF(ISBLANK(A46),"",A46)</f>
        <v>Month</v>
      </c>
      <c r="B86" s="179">
        <v>25</v>
      </c>
      <c r="C86" s="179">
        <v>26</v>
      </c>
      <c r="D86" s="179">
        <v>27</v>
      </c>
      <c r="E86" s="179">
        <v>28</v>
      </c>
      <c r="F86" s="179">
        <v>29</v>
      </c>
      <c r="G86" s="179">
        <v>30</v>
      </c>
      <c r="H86" s="179">
        <v>31</v>
      </c>
      <c r="I86" s="179">
        <v>32</v>
      </c>
      <c r="J86" s="179">
        <v>33</v>
      </c>
      <c r="K86" s="179">
        <v>34</v>
      </c>
      <c r="L86" s="179">
        <v>35</v>
      </c>
      <c r="M86" s="179">
        <v>36</v>
      </c>
      <c r="N86" s="204" t="s">
        <v>52</v>
      </c>
      <c r="O86" s="205"/>
      <c r="P86" s="205"/>
      <c r="Q86" s="205"/>
      <c r="R86" s="205"/>
      <c r="S86" s="205"/>
      <c r="T86" s="205"/>
      <c r="U86" s="205"/>
      <c r="V86" s="205"/>
      <c r="W86" s="205"/>
      <c r="X86" s="205"/>
      <c r="Y86" s="205"/>
      <c r="Z86" s="205"/>
      <c r="AA86" s="205"/>
      <c r="AB86" s="205"/>
      <c r="AC86" s="205"/>
      <c r="AD86" s="205"/>
      <c r="AE86" s="205"/>
    </row>
    <row r="87" spans="1:31" s="206" customFormat="1" ht="15.75">
      <c r="A87" s="186" t="str">
        <f>IF(ISBLANK(A47),"",A47)</f>
        <v/>
      </c>
      <c r="B87" s="184">
        <v>44562</v>
      </c>
      <c r="C87" s="184">
        <v>44593</v>
      </c>
      <c r="D87" s="184">
        <v>44621</v>
      </c>
      <c r="E87" s="184">
        <v>44652</v>
      </c>
      <c r="F87" s="184">
        <v>44682</v>
      </c>
      <c r="G87" s="184">
        <v>44713</v>
      </c>
      <c r="H87" s="184">
        <v>44743</v>
      </c>
      <c r="I87" s="184">
        <v>44774</v>
      </c>
      <c r="J87" s="184">
        <v>44805</v>
      </c>
      <c r="K87" s="184">
        <v>44835</v>
      </c>
      <c r="L87" s="184">
        <v>44866</v>
      </c>
      <c r="M87" s="184">
        <v>44896</v>
      </c>
      <c r="N87" s="185" t="s">
        <v>67</v>
      </c>
      <c r="O87" s="205"/>
      <c r="P87" s="205"/>
      <c r="Q87" s="205"/>
      <c r="R87" s="205"/>
      <c r="S87" s="205"/>
      <c r="T87" s="205"/>
      <c r="U87" s="205"/>
      <c r="V87" s="205"/>
      <c r="W87" s="205"/>
      <c r="X87" s="205"/>
      <c r="Y87" s="205"/>
      <c r="Z87" s="205"/>
      <c r="AA87" s="205"/>
      <c r="AB87" s="205"/>
      <c r="AC87" s="205"/>
      <c r="AD87" s="205"/>
      <c r="AE87" s="205"/>
    </row>
    <row r="88" spans="1:31" s="190" customFormat="1" ht="15.75">
      <c r="A88" s="186" t="s">
        <v>189</v>
      </c>
      <c r="B88" s="187">
        <f>'7 Sales by Unit'!$S70</f>
        <v>646500</v>
      </c>
      <c r="C88" s="187">
        <f>'7 Sales by Unit'!$S71</f>
        <v>677050</v>
      </c>
      <c r="D88" s="187">
        <f>'7 Sales by Unit'!$S72</f>
        <v>707600</v>
      </c>
      <c r="E88" s="187">
        <f>'7 Sales by Unit'!$S73</f>
        <v>738150</v>
      </c>
      <c r="F88" s="187">
        <f>'7 Sales by Unit'!$S74</f>
        <v>768700</v>
      </c>
      <c r="G88" s="187">
        <f>'7 Sales by Unit'!$S75</f>
        <v>799250</v>
      </c>
      <c r="H88" s="187">
        <f>'7 Sales by Unit'!$S76</f>
        <v>829800</v>
      </c>
      <c r="I88" s="187">
        <f>'7 Sales by Unit'!$S77</f>
        <v>860350</v>
      </c>
      <c r="J88" s="187">
        <f>'7 Sales by Unit'!$S78</f>
        <v>890900</v>
      </c>
      <c r="K88" s="187">
        <f>'7 Sales by Unit'!$S79</f>
        <v>921450</v>
      </c>
      <c r="L88" s="187">
        <f>'7 Sales by Unit'!$S80</f>
        <v>952000</v>
      </c>
      <c r="M88" s="187">
        <f>'7 Sales by Unit'!$S81</f>
        <v>982550</v>
      </c>
      <c r="N88" s="187">
        <f>SUM(B88:M88)</f>
        <v>9774300</v>
      </c>
      <c r="O88" s="188"/>
      <c r="P88" s="189"/>
      <c r="Q88" s="189"/>
      <c r="R88" s="189"/>
      <c r="S88" s="189"/>
      <c r="T88" s="189"/>
      <c r="U88" s="189"/>
      <c r="V88" s="189"/>
      <c r="W88" s="189"/>
      <c r="X88" s="189"/>
      <c r="Y88" s="189"/>
      <c r="Z88" s="189"/>
      <c r="AA88" s="189"/>
      <c r="AB88" s="189"/>
      <c r="AC88" s="189"/>
      <c r="AD88" s="189"/>
      <c r="AE88" s="189"/>
    </row>
    <row r="89" spans="1:31" s="195" customFormat="1" ht="15.75">
      <c r="A89" s="191" t="s">
        <v>144</v>
      </c>
      <c r="B89" s="192">
        <f>'7 Sales by Unit'!$S109</f>
        <v>217250</v>
      </c>
      <c r="C89" s="192">
        <f>'7 Sales by Unit'!$S110</f>
        <v>226700</v>
      </c>
      <c r="D89" s="192">
        <f>'7 Sales by Unit'!$S111</f>
        <v>236150</v>
      </c>
      <c r="E89" s="192">
        <f>'7 Sales by Unit'!$S112</f>
        <v>245600</v>
      </c>
      <c r="F89" s="192">
        <f>'7 Sales by Unit'!$S113</f>
        <v>255050</v>
      </c>
      <c r="G89" s="192">
        <f>'7 Sales by Unit'!$S114</f>
        <v>264500</v>
      </c>
      <c r="H89" s="192">
        <f>'7 Sales by Unit'!$S115</f>
        <v>273950</v>
      </c>
      <c r="I89" s="192">
        <f>'7 Sales by Unit'!$S116</f>
        <v>283400</v>
      </c>
      <c r="J89" s="192">
        <f>'7 Sales by Unit'!$S117</f>
        <v>292850</v>
      </c>
      <c r="K89" s="192">
        <f>'7 Sales by Unit'!$S118</f>
        <v>302300</v>
      </c>
      <c r="L89" s="192">
        <f>'7 Sales by Unit'!$S119</f>
        <v>311750</v>
      </c>
      <c r="M89" s="192">
        <f>'7 Sales by Unit'!$S120</f>
        <v>321200</v>
      </c>
      <c r="N89" s="187">
        <f>SUM(B89:M89)</f>
        <v>3230700</v>
      </c>
      <c r="O89" s="193"/>
      <c r="P89" s="194"/>
      <c r="Q89" s="194"/>
      <c r="R89" s="194"/>
      <c r="S89" s="194"/>
      <c r="T89" s="194"/>
      <c r="U89" s="194"/>
      <c r="V89" s="194"/>
      <c r="W89" s="194"/>
      <c r="X89" s="194"/>
      <c r="Y89" s="194"/>
      <c r="Z89" s="194"/>
      <c r="AA89" s="194"/>
      <c r="AB89" s="194"/>
      <c r="AC89" s="194"/>
      <c r="AD89" s="194"/>
      <c r="AE89" s="194"/>
    </row>
    <row r="90" spans="1:31" s="142" customFormat="1" ht="15">
      <c r="A90" s="196" t="str">
        <f>IF(ISBLANK(A50),"",A50)</f>
        <v/>
      </c>
      <c r="B90" s="187"/>
      <c r="C90" s="187"/>
      <c r="D90" s="187"/>
      <c r="E90" s="187"/>
      <c r="F90" s="187"/>
      <c r="G90" s="187"/>
      <c r="H90" s="187"/>
      <c r="I90" s="187"/>
      <c r="J90" s="187"/>
      <c r="K90" s="187"/>
      <c r="L90" s="187"/>
      <c r="M90" s="187"/>
      <c r="N90" s="187"/>
      <c r="O90" s="158"/>
      <c r="P90" s="158"/>
      <c r="Q90" s="158"/>
      <c r="R90" s="158"/>
      <c r="S90" s="158"/>
      <c r="T90" s="158"/>
      <c r="U90" s="158"/>
      <c r="V90" s="158"/>
      <c r="W90" s="158"/>
      <c r="X90" s="158"/>
      <c r="Y90" s="158"/>
      <c r="Z90" s="158"/>
      <c r="AA90" s="158"/>
      <c r="AB90" s="158"/>
      <c r="AC90" s="158"/>
      <c r="AD90" s="158"/>
      <c r="AE90" s="158"/>
    </row>
    <row r="91" spans="1:31" s="142" customFormat="1" ht="15.75">
      <c r="A91" s="186" t="str">
        <f>IF(ISBLANK(A51),"",A51)</f>
        <v>Operating Expenses</v>
      </c>
      <c r="B91" s="187"/>
      <c r="C91" s="187"/>
      <c r="D91" s="187"/>
      <c r="E91" s="187"/>
      <c r="F91" s="187"/>
      <c r="G91" s="187"/>
      <c r="H91" s="187"/>
      <c r="I91" s="187"/>
      <c r="J91" s="187"/>
      <c r="K91" s="187"/>
      <c r="L91" s="187"/>
      <c r="M91" s="187"/>
      <c r="N91" s="187"/>
      <c r="O91" s="158"/>
      <c r="P91" s="158"/>
      <c r="Q91" s="158"/>
      <c r="R91" s="158"/>
      <c r="S91" s="158"/>
      <c r="T91" s="158"/>
      <c r="U91" s="158"/>
      <c r="V91" s="158"/>
      <c r="W91" s="158"/>
      <c r="X91" s="158"/>
      <c r="Y91" s="158"/>
      <c r="Z91" s="158"/>
      <c r="AA91" s="158"/>
      <c r="AB91" s="158"/>
      <c r="AC91" s="158"/>
      <c r="AD91" s="158"/>
      <c r="AE91" s="158"/>
    </row>
    <row r="92" spans="1:31" s="142" customFormat="1" ht="15">
      <c r="A92" s="196" t="str">
        <f>IF(ISBLANK(A52),"",A52)</f>
        <v>Personnel Wages</v>
      </c>
      <c r="B92" s="187">
        <f>'5 Team'!K66</f>
        <v>6000</v>
      </c>
      <c r="C92" s="187">
        <f>'5 Team'!K67</f>
        <v>6000</v>
      </c>
      <c r="D92" s="187">
        <f>'5 Team'!K68</f>
        <v>6000</v>
      </c>
      <c r="E92" s="187">
        <f>'5 Team'!K69</f>
        <v>6000</v>
      </c>
      <c r="F92" s="187">
        <f>'5 Team'!K70</f>
        <v>6000</v>
      </c>
      <c r="G92" s="187">
        <f>'5 Team'!K71</f>
        <v>6000</v>
      </c>
      <c r="H92" s="187">
        <f>'5 Team'!K72</f>
        <v>6000</v>
      </c>
      <c r="I92" s="187">
        <f>'5 Team'!K73</f>
        <v>6000</v>
      </c>
      <c r="J92" s="187">
        <f>'5 Team'!K74</f>
        <v>6000</v>
      </c>
      <c r="K92" s="187">
        <f>'5 Team'!K75</f>
        <v>6000</v>
      </c>
      <c r="L92" s="187">
        <f>'5 Team'!K76</f>
        <v>6000</v>
      </c>
      <c r="M92" s="187">
        <f>'5 Team'!K77</f>
        <v>6000</v>
      </c>
      <c r="N92" s="187">
        <f t="shared" ref="N92:N108" si="22">SUM(B92:M92)</f>
        <v>72000</v>
      </c>
      <c r="O92" s="158"/>
      <c r="P92" s="158"/>
      <c r="Q92" s="158"/>
      <c r="R92" s="158"/>
      <c r="S92" s="158"/>
      <c r="T92" s="158"/>
      <c r="U92" s="158"/>
      <c r="V92" s="158"/>
      <c r="W92" s="158"/>
      <c r="X92" s="158"/>
      <c r="Y92" s="158"/>
      <c r="Z92" s="158"/>
      <c r="AA92" s="158"/>
      <c r="AB92" s="158"/>
      <c r="AC92" s="158"/>
      <c r="AD92" s="158"/>
      <c r="AE92" s="158"/>
    </row>
    <row r="93" spans="1:31" s="142" customFormat="1" ht="15">
      <c r="A93" s="213" t="s">
        <v>113</v>
      </c>
      <c r="B93" s="214">
        <v>350</v>
      </c>
      <c r="C93" s="214">
        <v>350</v>
      </c>
      <c r="D93" s="214">
        <v>350</v>
      </c>
      <c r="E93" s="214">
        <v>350</v>
      </c>
      <c r="F93" s="214">
        <v>350</v>
      </c>
      <c r="G93" s="214">
        <v>350</v>
      </c>
      <c r="H93" s="214">
        <v>350</v>
      </c>
      <c r="I93" s="214">
        <v>350</v>
      </c>
      <c r="J93" s="214">
        <v>350</v>
      </c>
      <c r="K93" s="214">
        <v>350</v>
      </c>
      <c r="L93" s="214">
        <v>350</v>
      </c>
      <c r="M93" s="214">
        <v>350</v>
      </c>
      <c r="N93" s="187">
        <f t="shared" si="22"/>
        <v>4200</v>
      </c>
      <c r="O93" s="158"/>
      <c r="P93" s="158"/>
      <c r="Q93" s="158"/>
      <c r="R93" s="158"/>
      <c r="S93" s="158"/>
      <c r="T93" s="158"/>
      <c r="U93" s="158"/>
      <c r="V93" s="158"/>
      <c r="W93" s="158"/>
      <c r="X93" s="158"/>
      <c r="Y93" s="158"/>
      <c r="Z93" s="158"/>
      <c r="AA93" s="158"/>
      <c r="AB93" s="158"/>
      <c r="AC93" s="158"/>
      <c r="AD93" s="158"/>
      <c r="AE93" s="158"/>
    </row>
    <row r="94" spans="1:31" s="142" customFormat="1" ht="15">
      <c r="A94" s="213" t="s">
        <v>119</v>
      </c>
      <c r="B94" s="214">
        <v>4000</v>
      </c>
      <c r="C94" s="214">
        <v>4000</v>
      </c>
      <c r="D94" s="214">
        <v>4000</v>
      </c>
      <c r="E94" s="214">
        <v>4000</v>
      </c>
      <c r="F94" s="214">
        <v>4000</v>
      </c>
      <c r="G94" s="214">
        <v>4000</v>
      </c>
      <c r="H94" s="214">
        <v>4000</v>
      </c>
      <c r="I94" s="214">
        <v>4000</v>
      </c>
      <c r="J94" s="214">
        <v>4000</v>
      </c>
      <c r="K94" s="214">
        <v>4000</v>
      </c>
      <c r="L94" s="214">
        <v>4000</v>
      </c>
      <c r="M94" s="214">
        <v>4000</v>
      </c>
      <c r="N94" s="187">
        <f t="shared" si="22"/>
        <v>48000</v>
      </c>
      <c r="O94" s="158"/>
      <c r="P94" s="158"/>
      <c r="Q94" s="158"/>
      <c r="R94" s="158"/>
      <c r="S94" s="158"/>
      <c r="T94" s="158"/>
      <c r="U94" s="158"/>
      <c r="V94" s="158"/>
      <c r="W94" s="158"/>
      <c r="X94" s="158"/>
      <c r="Y94" s="158"/>
      <c r="Z94" s="158"/>
      <c r="AA94" s="158"/>
      <c r="AB94" s="158"/>
      <c r="AC94" s="158"/>
      <c r="AD94" s="158"/>
      <c r="AE94" s="158"/>
    </row>
    <row r="95" spans="1:31" s="142" customFormat="1" ht="15">
      <c r="A95" s="213" t="s">
        <v>120</v>
      </c>
      <c r="B95" s="214">
        <v>250</v>
      </c>
      <c r="C95" s="214">
        <v>250</v>
      </c>
      <c r="D95" s="214">
        <v>250</v>
      </c>
      <c r="E95" s="214">
        <v>250</v>
      </c>
      <c r="F95" s="214">
        <v>250</v>
      </c>
      <c r="G95" s="214">
        <v>250</v>
      </c>
      <c r="H95" s="214">
        <v>250</v>
      </c>
      <c r="I95" s="214">
        <v>250</v>
      </c>
      <c r="J95" s="214">
        <v>250</v>
      </c>
      <c r="K95" s="214">
        <v>250</v>
      </c>
      <c r="L95" s="214">
        <v>250</v>
      </c>
      <c r="M95" s="214">
        <v>250</v>
      </c>
      <c r="N95" s="187">
        <f t="shared" si="22"/>
        <v>3000</v>
      </c>
      <c r="O95" s="158"/>
      <c r="P95" s="158"/>
      <c r="Q95" s="158"/>
      <c r="R95" s="158"/>
      <c r="S95" s="158"/>
      <c r="T95" s="158"/>
      <c r="U95" s="158"/>
      <c r="V95" s="158"/>
      <c r="W95" s="158"/>
      <c r="X95" s="158"/>
      <c r="Y95" s="158"/>
      <c r="Z95" s="158"/>
      <c r="AA95" s="158"/>
      <c r="AB95" s="158"/>
      <c r="AC95" s="158"/>
      <c r="AD95" s="158"/>
      <c r="AE95" s="158"/>
    </row>
    <row r="96" spans="1:31" s="142" customFormat="1" ht="15">
      <c r="A96" s="213" t="s">
        <v>137</v>
      </c>
      <c r="B96" s="214">
        <f>B$92*0.15</f>
        <v>900</v>
      </c>
      <c r="C96" s="214">
        <f t="shared" ref="C96:M96" si="23">C$92*0.15</f>
        <v>900</v>
      </c>
      <c r="D96" s="214">
        <f t="shared" si="23"/>
        <v>900</v>
      </c>
      <c r="E96" s="214">
        <f t="shared" si="23"/>
        <v>900</v>
      </c>
      <c r="F96" s="214">
        <f t="shared" si="23"/>
        <v>900</v>
      </c>
      <c r="G96" s="214">
        <f t="shared" si="23"/>
        <v>900</v>
      </c>
      <c r="H96" s="214">
        <f t="shared" si="23"/>
        <v>900</v>
      </c>
      <c r="I96" s="214">
        <f t="shared" si="23"/>
        <v>900</v>
      </c>
      <c r="J96" s="214">
        <f t="shared" si="23"/>
        <v>900</v>
      </c>
      <c r="K96" s="214">
        <f t="shared" si="23"/>
        <v>900</v>
      </c>
      <c r="L96" s="214">
        <f t="shared" si="23"/>
        <v>900</v>
      </c>
      <c r="M96" s="214">
        <f t="shared" si="23"/>
        <v>900</v>
      </c>
      <c r="N96" s="187">
        <f t="shared" si="22"/>
        <v>10800</v>
      </c>
      <c r="O96" s="158"/>
      <c r="P96" s="158"/>
      <c r="Q96" s="158"/>
      <c r="R96" s="158"/>
      <c r="S96" s="158"/>
      <c r="T96" s="158"/>
      <c r="U96" s="158"/>
      <c r="V96" s="158"/>
      <c r="W96" s="158"/>
      <c r="X96" s="158"/>
      <c r="Y96" s="158"/>
      <c r="Z96" s="158"/>
      <c r="AA96" s="158"/>
      <c r="AB96" s="158"/>
      <c r="AC96" s="158"/>
      <c r="AD96" s="158"/>
      <c r="AE96" s="158"/>
    </row>
    <row r="97" spans="1:31" s="142" customFormat="1" ht="15">
      <c r="A97" s="213" t="s">
        <v>136</v>
      </c>
      <c r="B97" s="214">
        <v>100</v>
      </c>
      <c r="C97" s="214">
        <v>100</v>
      </c>
      <c r="D97" s="214">
        <v>100</v>
      </c>
      <c r="E97" s="214">
        <v>100</v>
      </c>
      <c r="F97" s="214">
        <v>100</v>
      </c>
      <c r="G97" s="214">
        <v>100</v>
      </c>
      <c r="H97" s="214">
        <v>100</v>
      </c>
      <c r="I97" s="214">
        <v>100</v>
      </c>
      <c r="J97" s="214">
        <v>100</v>
      </c>
      <c r="K97" s="214">
        <v>100</v>
      </c>
      <c r="L97" s="214">
        <v>100</v>
      </c>
      <c r="M97" s="214">
        <v>100</v>
      </c>
      <c r="N97" s="187">
        <f t="shared" si="22"/>
        <v>1200</v>
      </c>
      <c r="O97" s="158"/>
      <c r="P97" s="158"/>
      <c r="Q97" s="158"/>
      <c r="R97" s="158"/>
      <c r="S97" s="158"/>
      <c r="T97" s="158"/>
      <c r="U97" s="158"/>
      <c r="V97" s="158"/>
      <c r="W97" s="158"/>
      <c r="X97" s="158"/>
      <c r="Y97" s="158"/>
      <c r="Z97" s="158"/>
      <c r="AA97" s="158"/>
      <c r="AB97" s="158"/>
      <c r="AC97" s="158"/>
      <c r="AD97" s="158"/>
      <c r="AE97" s="158"/>
    </row>
    <row r="98" spans="1:31" s="142" customFormat="1" ht="15">
      <c r="A98" s="213" t="s">
        <v>107</v>
      </c>
      <c r="B98" s="214">
        <v>50</v>
      </c>
      <c r="C98" s="214">
        <v>25</v>
      </c>
      <c r="D98" s="214">
        <v>25</v>
      </c>
      <c r="E98" s="214">
        <v>25</v>
      </c>
      <c r="F98" s="214">
        <v>25</v>
      </c>
      <c r="G98" s="214">
        <v>25</v>
      </c>
      <c r="H98" s="214">
        <v>25</v>
      </c>
      <c r="I98" s="214">
        <v>25</v>
      </c>
      <c r="J98" s="214">
        <v>25</v>
      </c>
      <c r="K98" s="214">
        <v>25</v>
      </c>
      <c r="L98" s="214">
        <v>25</v>
      </c>
      <c r="M98" s="214">
        <v>25</v>
      </c>
      <c r="N98" s="187">
        <f t="shared" si="22"/>
        <v>325</v>
      </c>
      <c r="O98" s="158"/>
      <c r="P98" s="158"/>
      <c r="Q98" s="158"/>
      <c r="R98" s="158"/>
      <c r="S98" s="158"/>
      <c r="T98" s="158"/>
      <c r="U98" s="158"/>
      <c r="V98" s="158"/>
      <c r="W98" s="158"/>
      <c r="X98" s="158"/>
      <c r="Y98" s="158"/>
      <c r="Z98" s="158"/>
      <c r="AA98" s="158"/>
      <c r="AB98" s="158"/>
      <c r="AC98" s="158"/>
      <c r="AD98" s="158"/>
      <c r="AE98" s="158"/>
    </row>
    <row r="99" spans="1:31" s="142" customFormat="1" ht="15">
      <c r="A99" s="213" t="s">
        <v>159</v>
      </c>
      <c r="B99" s="214">
        <v>1500</v>
      </c>
      <c r="C99" s="214">
        <v>1500</v>
      </c>
      <c r="D99" s="214">
        <v>1500</v>
      </c>
      <c r="E99" s="214">
        <v>1500</v>
      </c>
      <c r="F99" s="214">
        <v>1500</v>
      </c>
      <c r="G99" s="214">
        <v>1500</v>
      </c>
      <c r="H99" s="214">
        <v>1500</v>
      </c>
      <c r="I99" s="214">
        <v>1500</v>
      </c>
      <c r="J99" s="214">
        <v>1500</v>
      </c>
      <c r="K99" s="214">
        <v>1500</v>
      </c>
      <c r="L99" s="214">
        <v>1500</v>
      </c>
      <c r="M99" s="214">
        <v>1500</v>
      </c>
      <c r="N99" s="187">
        <f t="shared" si="22"/>
        <v>18000</v>
      </c>
      <c r="O99" s="158"/>
      <c r="P99" s="158"/>
      <c r="Q99" s="158"/>
      <c r="R99" s="158"/>
      <c r="S99" s="158"/>
      <c r="T99" s="158"/>
      <c r="U99" s="158"/>
      <c r="V99" s="158"/>
      <c r="W99" s="158"/>
      <c r="X99" s="158"/>
      <c r="Y99" s="158"/>
      <c r="Z99" s="158"/>
      <c r="AA99" s="158"/>
      <c r="AB99" s="158"/>
      <c r="AC99" s="158"/>
      <c r="AD99" s="158"/>
      <c r="AE99" s="158"/>
    </row>
    <row r="100" spans="1:31" s="142" customFormat="1" ht="15">
      <c r="A100" s="213" t="s">
        <v>114</v>
      </c>
      <c r="B100" s="214">
        <v>25</v>
      </c>
      <c r="C100" s="214">
        <v>25</v>
      </c>
      <c r="D100" s="214">
        <v>25</v>
      </c>
      <c r="E100" s="214">
        <v>25</v>
      </c>
      <c r="F100" s="214">
        <v>25</v>
      </c>
      <c r="G100" s="214">
        <v>25</v>
      </c>
      <c r="H100" s="214">
        <v>25</v>
      </c>
      <c r="I100" s="214">
        <v>25</v>
      </c>
      <c r="J100" s="214">
        <v>25</v>
      </c>
      <c r="K100" s="214">
        <v>25</v>
      </c>
      <c r="L100" s="214">
        <v>25</v>
      </c>
      <c r="M100" s="214">
        <v>25</v>
      </c>
      <c r="N100" s="187">
        <f t="shared" si="22"/>
        <v>300</v>
      </c>
      <c r="O100" s="158"/>
      <c r="P100" s="158"/>
      <c r="Q100" s="158"/>
      <c r="R100" s="158"/>
      <c r="S100" s="158"/>
      <c r="T100" s="158"/>
      <c r="U100" s="158"/>
      <c r="V100" s="158"/>
      <c r="W100" s="158"/>
      <c r="X100" s="158"/>
      <c r="Y100" s="158"/>
      <c r="Z100" s="158"/>
      <c r="AA100" s="158"/>
      <c r="AB100" s="158"/>
      <c r="AC100" s="158"/>
      <c r="AD100" s="158"/>
      <c r="AE100" s="158"/>
    </row>
    <row r="101" spans="1:31" s="142" customFormat="1" ht="15">
      <c r="A101" s="213" t="s">
        <v>138</v>
      </c>
      <c r="B101" s="214">
        <v>500</v>
      </c>
      <c r="C101" s="214">
        <v>500</v>
      </c>
      <c r="D101" s="214">
        <v>500</v>
      </c>
      <c r="E101" s="214">
        <v>500</v>
      </c>
      <c r="F101" s="214">
        <v>500</v>
      </c>
      <c r="G101" s="214">
        <v>500</v>
      </c>
      <c r="H101" s="214">
        <v>500</v>
      </c>
      <c r="I101" s="214">
        <v>500</v>
      </c>
      <c r="J101" s="214">
        <v>500</v>
      </c>
      <c r="K101" s="214">
        <v>500</v>
      </c>
      <c r="L101" s="214">
        <v>500</v>
      </c>
      <c r="M101" s="214">
        <v>500</v>
      </c>
      <c r="N101" s="187">
        <f t="shared" si="22"/>
        <v>6000</v>
      </c>
      <c r="O101" s="158"/>
      <c r="P101" s="158"/>
      <c r="Q101" s="158"/>
      <c r="R101" s="158"/>
      <c r="S101" s="158"/>
      <c r="T101" s="158"/>
      <c r="U101" s="158"/>
      <c r="V101" s="158"/>
      <c r="W101" s="158"/>
      <c r="X101" s="158"/>
      <c r="Y101" s="158"/>
      <c r="Z101" s="158"/>
      <c r="AA101" s="158"/>
      <c r="AB101" s="158"/>
      <c r="AC101" s="158"/>
      <c r="AD101" s="158"/>
      <c r="AE101" s="158"/>
    </row>
    <row r="102" spans="1:31" s="142" customFormat="1" ht="15">
      <c r="A102" s="213" t="s">
        <v>115</v>
      </c>
      <c r="B102" s="214">
        <v>1000</v>
      </c>
      <c r="C102" s="214">
        <v>1000</v>
      </c>
      <c r="D102" s="214">
        <v>1000</v>
      </c>
      <c r="E102" s="214">
        <v>1000</v>
      </c>
      <c r="F102" s="214">
        <v>1000</v>
      </c>
      <c r="G102" s="214">
        <v>1000</v>
      </c>
      <c r="H102" s="214">
        <v>1000</v>
      </c>
      <c r="I102" s="214">
        <v>1000</v>
      </c>
      <c r="J102" s="214">
        <v>1000</v>
      </c>
      <c r="K102" s="214">
        <v>1000</v>
      </c>
      <c r="L102" s="214">
        <v>1000</v>
      </c>
      <c r="M102" s="214">
        <v>1000</v>
      </c>
      <c r="N102" s="187">
        <f t="shared" si="22"/>
        <v>12000</v>
      </c>
      <c r="O102" s="158"/>
      <c r="P102" s="158"/>
      <c r="Q102" s="158"/>
      <c r="R102" s="158"/>
      <c r="S102" s="158"/>
      <c r="T102" s="158"/>
      <c r="U102" s="158"/>
      <c r="V102" s="158"/>
      <c r="W102" s="158"/>
      <c r="X102" s="158"/>
      <c r="Y102" s="158"/>
      <c r="Z102" s="158"/>
      <c r="AA102" s="158"/>
      <c r="AB102" s="158"/>
      <c r="AC102" s="158"/>
      <c r="AD102" s="158"/>
      <c r="AE102" s="158"/>
    </row>
    <row r="103" spans="1:31" s="142" customFormat="1" ht="15">
      <c r="A103" s="213" t="s">
        <v>160</v>
      </c>
      <c r="B103" s="214">
        <v>200</v>
      </c>
      <c r="C103" s="214">
        <v>200</v>
      </c>
      <c r="D103" s="214">
        <v>200</v>
      </c>
      <c r="E103" s="214">
        <v>200</v>
      </c>
      <c r="F103" s="214">
        <v>200</v>
      </c>
      <c r="G103" s="214">
        <v>200</v>
      </c>
      <c r="H103" s="214">
        <v>200</v>
      </c>
      <c r="I103" s="214">
        <v>200</v>
      </c>
      <c r="J103" s="214">
        <v>200</v>
      </c>
      <c r="K103" s="214">
        <v>200</v>
      </c>
      <c r="L103" s="214">
        <v>200</v>
      </c>
      <c r="M103" s="214">
        <v>200</v>
      </c>
      <c r="N103" s="187">
        <f t="shared" si="22"/>
        <v>2400</v>
      </c>
      <c r="O103" s="158"/>
      <c r="P103" s="158"/>
      <c r="Q103" s="158"/>
      <c r="R103" s="158"/>
      <c r="S103" s="158"/>
      <c r="T103" s="158"/>
      <c r="U103" s="158"/>
      <c r="V103" s="158"/>
      <c r="W103" s="158"/>
      <c r="X103" s="158"/>
      <c r="Y103" s="158"/>
      <c r="Z103" s="158"/>
      <c r="AA103" s="158"/>
      <c r="AB103" s="158"/>
      <c r="AC103" s="158"/>
      <c r="AD103" s="158"/>
      <c r="AE103" s="158"/>
    </row>
    <row r="104" spans="1:31" s="142" customFormat="1" ht="15">
      <c r="A104" s="213" t="s">
        <v>139</v>
      </c>
      <c r="B104" s="214">
        <v>600</v>
      </c>
      <c r="C104" s="214">
        <v>600</v>
      </c>
      <c r="D104" s="214">
        <v>600</v>
      </c>
      <c r="E104" s="214">
        <v>600</v>
      </c>
      <c r="F104" s="214">
        <v>600</v>
      </c>
      <c r="G104" s="214">
        <v>600</v>
      </c>
      <c r="H104" s="214">
        <v>600</v>
      </c>
      <c r="I104" s="214">
        <v>600</v>
      </c>
      <c r="J104" s="214">
        <v>600</v>
      </c>
      <c r="K104" s="214">
        <v>600</v>
      </c>
      <c r="L104" s="214">
        <v>600</v>
      </c>
      <c r="M104" s="214">
        <v>600</v>
      </c>
      <c r="N104" s="187">
        <f t="shared" si="22"/>
        <v>7200</v>
      </c>
      <c r="O104" s="158"/>
      <c r="P104" s="158"/>
      <c r="Q104" s="158"/>
      <c r="R104" s="158"/>
      <c r="S104" s="158"/>
      <c r="T104" s="158"/>
      <c r="U104" s="158"/>
      <c r="V104" s="158"/>
      <c r="W104" s="158"/>
      <c r="X104" s="158"/>
      <c r="Y104" s="158"/>
      <c r="Z104" s="158"/>
      <c r="AA104" s="158"/>
      <c r="AB104" s="158"/>
      <c r="AC104" s="158"/>
      <c r="AD104" s="158"/>
      <c r="AE104" s="158"/>
    </row>
    <row r="105" spans="1:31" s="142" customFormat="1" ht="15">
      <c r="A105" s="213" t="s">
        <v>145</v>
      </c>
      <c r="B105" s="214">
        <v>1500</v>
      </c>
      <c r="C105" s="214">
        <v>1500</v>
      </c>
      <c r="D105" s="214">
        <v>1500</v>
      </c>
      <c r="E105" s="214">
        <v>1500</v>
      </c>
      <c r="F105" s="214">
        <v>1500</v>
      </c>
      <c r="G105" s="214">
        <v>1500</v>
      </c>
      <c r="H105" s="214">
        <v>1500</v>
      </c>
      <c r="I105" s="214">
        <v>1500</v>
      </c>
      <c r="J105" s="214">
        <v>1500</v>
      </c>
      <c r="K105" s="214">
        <v>1500</v>
      </c>
      <c r="L105" s="214">
        <v>1500</v>
      </c>
      <c r="M105" s="214">
        <v>1500</v>
      </c>
      <c r="N105" s="187">
        <f t="shared" si="22"/>
        <v>18000</v>
      </c>
      <c r="O105" s="158"/>
      <c r="P105" s="158"/>
      <c r="Q105" s="158"/>
      <c r="R105" s="158"/>
      <c r="S105" s="158"/>
      <c r="T105" s="158"/>
      <c r="U105" s="158"/>
      <c r="V105" s="158"/>
      <c r="W105" s="158"/>
      <c r="X105" s="158"/>
      <c r="Y105" s="158"/>
      <c r="Z105" s="158"/>
      <c r="AA105" s="158"/>
      <c r="AB105" s="158"/>
      <c r="AC105" s="158"/>
      <c r="AD105" s="158"/>
      <c r="AE105" s="158"/>
    </row>
    <row r="106" spans="1:31" s="142" customFormat="1" ht="15">
      <c r="A106" s="213" t="s">
        <v>147</v>
      </c>
      <c r="B106" s="214">
        <v>300</v>
      </c>
      <c r="C106" s="214">
        <v>300</v>
      </c>
      <c r="D106" s="214">
        <v>300</v>
      </c>
      <c r="E106" s="214">
        <v>300</v>
      </c>
      <c r="F106" s="214">
        <v>300</v>
      </c>
      <c r="G106" s="214">
        <v>300</v>
      </c>
      <c r="H106" s="214">
        <v>300</v>
      </c>
      <c r="I106" s="214">
        <v>300</v>
      </c>
      <c r="J106" s="214">
        <v>300</v>
      </c>
      <c r="K106" s="214">
        <v>300</v>
      </c>
      <c r="L106" s="214">
        <v>300</v>
      </c>
      <c r="M106" s="214">
        <v>300</v>
      </c>
      <c r="N106" s="187">
        <f t="shared" si="22"/>
        <v>3600</v>
      </c>
      <c r="O106" s="158"/>
      <c r="P106" s="158"/>
      <c r="Q106" s="158"/>
      <c r="R106" s="158"/>
      <c r="S106" s="158"/>
      <c r="T106" s="158"/>
      <c r="U106" s="158"/>
      <c r="V106" s="158"/>
      <c r="W106" s="158"/>
      <c r="X106" s="158"/>
      <c r="Y106" s="158"/>
      <c r="Z106" s="158"/>
      <c r="AA106" s="158"/>
      <c r="AB106" s="158"/>
      <c r="AC106" s="158"/>
      <c r="AD106" s="158"/>
      <c r="AE106" s="158"/>
    </row>
    <row r="107" spans="1:31" s="190" customFormat="1" ht="15">
      <c r="A107" s="213"/>
      <c r="B107" s="214"/>
      <c r="C107" s="214"/>
      <c r="D107" s="214"/>
      <c r="E107" s="214"/>
      <c r="F107" s="214"/>
      <c r="G107" s="214"/>
      <c r="H107" s="214"/>
      <c r="I107" s="214"/>
      <c r="J107" s="214"/>
      <c r="K107" s="214"/>
      <c r="L107" s="214"/>
      <c r="M107" s="214"/>
      <c r="N107" s="187">
        <f t="shared" si="22"/>
        <v>0</v>
      </c>
      <c r="O107" s="197"/>
      <c r="P107" s="189"/>
      <c r="Q107" s="189"/>
      <c r="R107" s="189"/>
      <c r="S107" s="189"/>
      <c r="T107" s="189"/>
      <c r="U107" s="189"/>
      <c r="V107" s="189"/>
      <c r="W107" s="189"/>
      <c r="X107" s="189"/>
      <c r="Y107" s="189"/>
      <c r="Z107" s="189"/>
      <c r="AA107" s="189"/>
      <c r="AB107" s="189"/>
      <c r="AC107" s="189"/>
      <c r="AD107" s="189"/>
      <c r="AE107" s="189"/>
    </row>
    <row r="108" spans="1:31" s="142" customFormat="1" ht="15">
      <c r="A108" s="213"/>
      <c r="B108" s="214"/>
      <c r="C108" s="214"/>
      <c r="D108" s="214"/>
      <c r="E108" s="214"/>
      <c r="F108" s="214"/>
      <c r="G108" s="214"/>
      <c r="H108" s="214"/>
      <c r="I108" s="214"/>
      <c r="J108" s="214"/>
      <c r="K108" s="214"/>
      <c r="L108" s="214"/>
      <c r="M108" s="214"/>
      <c r="N108" s="187">
        <f t="shared" si="22"/>
        <v>0</v>
      </c>
      <c r="O108" s="158"/>
      <c r="P108" s="158"/>
      <c r="Q108" s="158"/>
      <c r="R108" s="158"/>
      <c r="S108" s="158"/>
      <c r="T108" s="158"/>
      <c r="U108" s="158"/>
      <c r="V108" s="158"/>
      <c r="W108" s="158"/>
      <c r="X108" s="158"/>
      <c r="Y108" s="158"/>
      <c r="Z108" s="158"/>
      <c r="AA108" s="158"/>
      <c r="AB108" s="158"/>
      <c r="AC108" s="158"/>
      <c r="AD108" s="158"/>
      <c r="AE108" s="158"/>
    </row>
    <row r="109" spans="1:31" s="142" customFormat="1" ht="15.75">
      <c r="A109" s="186" t="str">
        <f t="shared" ref="A109:A118" si="24">IF(ISBLANK(A69),"",A69)</f>
        <v>Total Operating Expenses</v>
      </c>
      <c r="B109" s="198">
        <f t="shared" ref="B109:N109" si="25">SUM(B92:B108)</f>
        <v>17275</v>
      </c>
      <c r="C109" s="198">
        <f t="shared" si="25"/>
        <v>17250</v>
      </c>
      <c r="D109" s="198">
        <f t="shared" si="25"/>
        <v>17250</v>
      </c>
      <c r="E109" s="198">
        <f t="shared" si="25"/>
        <v>17250</v>
      </c>
      <c r="F109" s="198">
        <f t="shared" si="25"/>
        <v>17250</v>
      </c>
      <c r="G109" s="198">
        <f t="shared" si="25"/>
        <v>17250</v>
      </c>
      <c r="H109" s="198">
        <f t="shared" si="25"/>
        <v>17250</v>
      </c>
      <c r="I109" s="198">
        <f t="shared" si="25"/>
        <v>17250</v>
      </c>
      <c r="J109" s="198">
        <f t="shared" si="25"/>
        <v>17250</v>
      </c>
      <c r="K109" s="198">
        <f t="shared" si="25"/>
        <v>17250</v>
      </c>
      <c r="L109" s="198">
        <f t="shared" si="25"/>
        <v>17250</v>
      </c>
      <c r="M109" s="198">
        <f t="shared" si="25"/>
        <v>17250</v>
      </c>
      <c r="N109" s="198">
        <f t="shared" si="25"/>
        <v>207025</v>
      </c>
      <c r="O109" s="158"/>
      <c r="P109" s="158"/>
      <c r="Q109" s="158"/>
      <c r="R109" s="158"/>
      <c r="S109" s="158"/>
      <c r="T109" s="158"/>
      <c r="U109" s="158"/>
      <c r="V109" s="158"/>
      <c r="W109" s="158"/>
      <c r="X109" s="158"/>
      <c r="Y109" s="158"/>
      <c r="Z109" s="158"/>
      <c r="AA109" s="158"/>
      <c r="AB109" s="158"/>
      <c r="AC109" s="158"/>
      <c r="AD109" s="158"/>
      <c r="AE109" s="158"/>
    </row>
    <row r="110" spans="1:31" s="142" customFormat="1" ht="15.75">
      <c r="A110" s="186" t="str">
        <f t="shared" si="24"/>
        <v/>
      </c>
      <c r="B110" s="187"/>
      <c r="C110" s="187"/>
      <c r="D110" s="187"/>
      <c r="E110" s="187"/>
      <c r="F110" s="187"/>
      <c r="G110" s="187"/>
      <c r="H110" s="187"/>
      <c r="I110" s="187"/>
      <c r="J110" s="187"/>
      <c r="K110" s="187"/>
      <c r="L110" s="187"/>
      <c r="M110" s="187"/>
      <c r="N110" s="187"/>
      <c r="O110" s="158"/>
      <c r="P110" s="158"/>
      <c r="Q110" s="158"/>
      <c r="R110" s="158"/>
      <c r="S110" s="158"/>
      <c r="T110" s="158"/>
      <c r="U110" s="158"/>
      <c r="V110" s="158"/>
      <c r="W110" s="158"/>
      <c r="X110" s="158"/>
      <c r="Y110" s="158"/>
      <c r="Z110" s="158"/>
      <c r="AA110" s="158"/>
      <c r="AB110" s="158"/>
      <c r="AC110" s="158"/>
      <c r="AD110" s="158"/>
      <c r="AE110" s="158"/>
    </row>
    <row r="111" spans="1:31" s="142" customFormat="1" ht="15">
      <c r="A111" s="196" t="str">
        <f t="shared" si="24"/>
        <v xml:space="preserve"> Pre-Tax Income</v>
      </c>
      <c r="B111" s="187">
        <f>B89-B109</f>
        <v>199975</v>
      </c>
      <c r="C111" s="187">
        <f t="shared" ref="C111:N111" si="26">C89-C109</f>
        <v>209450</v>
      </c>
      <c r="D111" s="187">
        <f t="shared" si="26"/>
        <v>218900</v>
      </c>
      <c r="E111" s="187">
        <f t="shared" si="26"/>
        <v>228350</v>
      </c>
      <c r="F111" s="187">
        <f t="shared" si="26"/>
        <v>237800</v>
      </c>
      <c r="G111" s="187">
        <f t="shared" si="26"/>
        <v>247250</v>
      </c>
      <c r="H111" s="187">
        <f t="shared" si="26"/>
        <v>256700</v>
      </c>
      <c r="I111" s="187">
        <f t="shared" si="26"/>
        <v>266150</v>
      </c>
      <c r="J111" s="187">
        <f t="shared" si="26"/>
        <v>275600</v>
      </c>
      <c r="K111" s="187">
        <f t="shared" si="26"/>
        <v>285050</v>
      </c>
      <c r="L111" s="187">
        <f t="shared" si="26"/>
        <v>294500</v>
      </c>
      <c r="M111" s="187">
        <f t="shared" si="26"/>
        <v>303950</v>
      </c>
      <c r="N111" s="187">
        <f t="shared" si="26"/>
        <v>3023675</v>
      </c>
      <c r="O111" s="158"/>
      <c r="P111" s="158"/>
      <c r="Q111" s="158"/>
      <c r="R111" s="158"/>
      <c r="S111" s="158"/>
      <c r="T111" s="158"/>
      <c r="U111" s="158"/>
      <c r="V111" s="158"/>
      <c r="W111" s="158"/>
      <c r="X111" s="158"/>
      <c r="Y111" s="158"/>
      <c r="Z111" s="158"/>
      <c r="AA111" s="158"/>
      <c r="AB111" s="158"/>
      <c r="AC111" s="158"/>
      <c r="AD111" s="158"/>
      <c r="AE111" s="158"/>
    </row>
    <row r="112" spans="1:31" s="142" customFormat="1" ht="15">
      <c r="A112" s="196" t="str">
        <f t="shared" si="24"/>
        <v xml:space="preserve"> Profit Tax</v>
      </c>
      <c r="B112" s="187">
        <f t="shared" ref="B112:N112" si="27">IF(B111&gt;0,B111*Profit_Tax_Rate,0)</f>
        <v>14998.125</v>
      </c>
      <c r="C112" s="187">
        <f t="shared" si="27"/>
        <v>15708.75</v>
      </c>
      <c r="D112" s="187">
        <f t="shared" si="27"/>
        <v>16417.5</v>
      </c>
      <c r="E112" s="187">
        <f t="shared" si="27"/>
        <v>17126.25</v>
      </c>
      <c r="F112" s="187">
        <f t="shared" si="27"/>
        <v>17835</v>
      </c>
      <c r="G112" s="187">
        <f t="shared" si="27"/>
        <v>18543.75</v>
      </c>
      <c r="H112" s="187">
        <f t="shared" si="27"/>
        <v>19252.5</v>
      </c>
      <c r="I112" s="187">
        <f t="shared" si="27"/>
        <v>19961.25</v>
      </c>
      <c r="J112" s="187">
        <f t="shared" si="27"/>
        <v>20670</v>
      </c>
      <c r="K112" s="187">
        <f t="shared" si="27"/>
        <v>21378.75</v>
      </c>
      <c r="L112" s="187">
        <f t="shared" si="27"/>
        <v>22087.5</v>
      </c>
      <c r="M112" s="187">
        <f t="shared" si="27"/>
        <v>22796.25</v>
      </c>
      <c r="N112" s="187">
        <f t="shared" si="27"/>
        <v>226775.625</v>
      </c>
      <c r="O112" s="158"/>
      <c r="P112" s="158"/>
      <c r="Q112" s="158"/>
      <c r="R112" s="158"/>
      <c r="S112" s="158"/>
      <c r="T112" s="158"/>
      <c r="U112" s="158"/>
      <c r="V112" s="158"/>
      <c r="W112" s="158"/>
      <c r="X112" s="158"/>
      <c r="Y112" s="158"/>
      <c r="Z112" s="158"/>
      <c r="AA112" s="158"/>
      <c r="AB112" s="158"/>
      <c r="AC112" s="158"/>
      <c r="AD112" s="158"/>
      <c r="AE112" s="158"/>
    </row>
    <row r="113" spans="1:31" s="142" customFormat="1" ht="16.5" thickBot="1">
      <c r="A113" s="186" t="str">
        <f t="shared" si="24"/>
        <v>Net Profit</v>
      </c>
      <c r="B113" s="202">
        <f t="shared" ref="B113:N113" si="28">B111-B112</f>
        <v>184976.875</v>
      </c>
      <c r="C113" s="202">
        <f t="shared" si="28"/>
        <v>193741.25</v>
      </c>
      <c r="D113" s="202">
        <f t="shared" si="28"/>
        <v>202482.5</v>
      </c>
      <c r="E113" s="202">
        <f t="shared" si="28"/>
        <v>211223.75</v>
      </c>
      <c r="F113" s="202">
        <f t="shared" si="28"/>
        <v>219965</v>
      </c>
      <c r="G113" s="202">
        <f t="shared" si="28"/>
        <v>228706.25</v>
      </c>
      <c r="H113" s="202">
        <f t="shared" si="28"/>
        <v>237447.5</v>
      </c>
      <c r="I113" s="202">
        <f t="shared" si="28"/>
        <v>246188.75</v>
      </c>
      <c r="J113" s="202">
        <f t="shared" si="28"/>
        <v>254930</v>
      </c>
      <c r="K113" s="202">
        <f t="shared" si="28"/>
        <v>263671.25</v>
      </c>
      <c r="L113" s="202">
        <f t="shared" si="28"/>
        <v>272412.5</v>
      </c>
      <c r="M113" s="202">
        <f t="shared" si="28"/>
        <v>281153.75</v>
      </c>
      <c r="N113" s="202">
        <f t="shared" si="28"/>
        <v>2796899.375</v>
      </c>
      <c r="O113" s="158"/>
      <c r="P113" s="158"/>
      <c r="Q113" s="158"/>
      <c r="R113" s="158"/>
      <c r="S113" s="158"/>
      <c r="T113" s="158"/>
      <c r="U113" s="158"/>
      <c r="V113" s="158"/>
      <c r="W113" s="158"/>
      <c r="X113" s="158"/>
      <c r="Y113" s="158"/>
      <c r="Z113" s="158"/>
      <c r="AA113" s="158"/>
      <c r="AB113" s="158"/>
      <c r="AC113" s="158"/>
      <c r="AD113" s="158"/>
      <c r="AE113" s="158"/>
    </row>
    <row r="114" spans="1:31" s="142" customFormat="1" ht="16.5" thickTop="1">
      <c r="A114" s="186" t="str">
        <f t="shared" si="24"/>
        <v/>
      </c>
      <c r="B114" s="187"/>
      <c r="C114" s="187"/>
      <c r="D114" s="187"/>
      <c r="E114" s="187"/>
      <c r="F114" s="187"/>
      <c r="G114" s="187"/>
      <c r="H114" s="187"/>
      <c r="I114" s="187"/>
      <c r="J114" s="187"/>
      <c r="K114" s="187"/>
      <c r="L114" s="187"/>
      <c r="M114" s="187"/>
      <c r="N114" s="187"/>
      <c r="O114" s="158"/>
      <c r="P114" s="158"/>
      <c r="Q114" s="158"/>
      <c r="R114" s="158"/>
      <c r="S114" s="158"/>
      <c r="T114" s="158"/>
      <c r="U114" s="158"/>
      <c r="V114" s="158"/>
      <c r="W114" s="158"/>
      <c r="X114" s="158"/>
      <c r="Y114" s="158"/>
      <c r="Z114" s="158"/>
      <c r="AA114" s="158"/>
      <c r="AB114" s="158"/>
      <c r="AC114" s="158"/>
      <c r="AD114" s="158"/>
      <c r="AE114" s="158"/>
    </row>
    <row r="115" spans="1:31" s="142" customFormat="1" ht="15.75">
      <c r="A115" s="203" t="str">
        <f t="shared" si="24"/>
        <v>Projected Cash Flow</v>
      </c>
      <c r="B115" s="187"/>
      <c r="C115" s="187"/>
      <c r="D115" s="187"/>
      <c r="E115" s="187"/>
      <c r="F115" s="187"/>
      <c r="G115" s="187"/>
      <c r="H115" s="187"/>
      <c r="I115" s="187"/>
      <c r="J115" s="187"/>
      <c r="K115" s="187"/>
      <c r="L115" s="187"/>
      <c r="M115" s="187"/>
      <c r="N115" s="187"/>
      <c r="O115" s="158"/>
      <c r="P115" s="158"/>
      <c r="Q115" s="158"/>
      <c r="R115" s="158"/>
      <c r="S115" s="158"/>
      <c r="T115" s="158"/>
      <c r="U115" s="158"/>
      <c r="V115" s="158"/>
      <c r="W115" s="158"/>
      <c r="X115" s="158"/>
      <c r="Y115" s="158"/>
      <c r="Z115" s="158"/>
      <c r="AA115" s="158"/>
      <c r="AB115" s="158"/>
      <c r="AC115" s="158"/>
      <c r="AD115" s="158"/>
      <c r="AE115" s="158"/>
    </row>
    <row r="116" spans="1:31" s="142" customFormat="1" ht="15">
      <c r="A116" s="196" t="str">
        <f t="shared" si="24"/>
        <v xml:space="preserve"> Net Income</v>
      </c>
      <c r="B116" s="187">
        <f t="shared" ref="B116:N116" si="29">B113</f>
        <v>184976.875</v>
      </c>
      <c r="C116" s="187">
        <f t="shared" si="29"/>
        <v>193741.25</v>
      </c>
      <c r="D116" s="187">
        <f t="shared" si="29"/>
        <v>202482.5</v>
      </c>
      <c r="E116" s="187">
        <f t="shared" si="29"/>
        <v>211223.75</v>
      </c>
      <c r="F116" s="187">
        <f t="shared" si="29"/>
        <v>219965</v>
      </c>
      <c r="G116" s="187">
        <f t="shared" si="29"/>
        <v>228706.25</v>
      </c>
      <c r="H116" s="187">
        <f t="shared" si="29"/>
        <v>237447.5</v>
      </c>
      <c r="I116" s="187">
        <f t="shared" si="29"/>
        <v>246188.75</v>
      </c>
      <c r="J116" s="187">
        <f t="shared" si="29"/>
        <v>254930</v>
      </c>
      <c r="K116" s="187">
        <f t="shared" si="29"/>
        <v>263671.25</v>
      </c>
      <c r="L116" s="187">
        <f t="shared" si="29"/>
        <v>272412.5</v>
      </c>
      <c r="M116" s="187">
        <f t="shared" si="29"/>
        <v>281153.75</v>
      </c>
      <c r="N116" s="187">
        <f t="shared" si="29"/>
        <v>2796899.375</v>
      </c>
      <c r="O116" s="158"/>
      <c r="P116" s="158"/>
      <c r="Q116" s="158"/>
      <c r="R116" s="158"/>
      <c r="S116" s="158"/>
      <c r="T116" s="158"/>
      <c r="U116" s="158"/>
      <c r="V116" s="158"/>
      <c r="W116" s="158"/>
      <c r="X116" s="158"/>
      <c r="Y116" s="158"/>
      <c r="Z116" s="158"/>
      <c r="AA116" s="158"/>
      <c r="AB116" s="158"/>
      <c r="AC116" s="158"/>
      <c r="AD116" s="158"/>
      <c r="AE116" s="158"/>
    </row>
    <row r="117" spans="1:31" s="190" customFormat="1" ht="15">
      <c r="A117" s="196" t="s">
        <v>85</v>
      </c>
      <c r="B117" s="187">
        <f t="shared" ref="B117:M117" si="30">Monthly_Loan_Payment_Startup</f>
        <v>0</v>
      </c>
      <c r="C117" s="187">
        <f t="shared" si="30"/>
        <v>0</v>
      </c>
      <c r="D117" s="187">
        <f t="shared" si="30"/>
        <v>0</v>
      </c>
      <c r="E117" s="187">
        <f t="shared" si="30"/>
        <v>0</v>
      </c>
      <c r="F117" s="187">
        <f t="shared" si="30"/>
        <v>0</v>
      </c>
      <c r="G117" s="187">
        <f t="shared" si="30"/>
        <v>0</v>
      </c>
      <c r="H117" s="187">
        <f t="shared" si="30"/>
        <v>0</v>
      </c>
      <c r="I117" s="187">
        <f t="shared" si="30"/>
        <v>0</v>
      </c>
      <c r="J117" s="187">
        <f t="shared" si="30"/>
        <v>0</v>
      </c>
      <c r="K117" s="187">
        <f t="shared" si="30"/>
        <v>0</v>
      </c>
      <c r="L117" s="187">
        <f t="shared" si="30"/>
        <v>0</v>
      </c>
      <c r="M117" s="187">
        <f t="shared" si="30"/>
        <v>0</v>
      </c>
      <c r="N117" s="187">
        <f>SUM(B117:M117)</f>
        <v>0</v>
      </c>
      <c r="O117" s="189"/>
      <c r="P117" s="189"/>
      <c r="Q117" s="189"/>
      <c r="R117" s="189"/>
      <c r="S117" s="189"/>
      <c r="T117" s="189"/>
      <c r="U117" s="189"/>
      <c r="V117" s="189"/>
      <c r="W117" s="189"/>
      <c r="X117" s="189"/>
      <c r="Y117" s="189"/>
      <c r="Z117" s="189"/>
      <c r="AA117" s="189"/>
      <c r="AB117" s="189"/>
      <c r="AC117" s="189"/>
      <c r="AD117" s="189"/>
      <c r="AE117" s="189"/>
    </row>
    <row r="118" spans="1:31" s="142" customFormat="1" ht="15.75">
      <c r="A118" s="186" t="str">
        <f t="shared" si="24"/>
        <v>Cash Profit (loss)</v>
      </c>
      <c r="B118" s="198">
        <f>SUM(B116:B117)</f>
        <v>184976.875</v>
      </c>
      <c r="C118" s="198">
        <f t="shared" ref="C118:N118" si="31">SUM(C116:C117)</f>
        <v>193741.25</v>
      </c>
      <c r="D118" s="198">
        <f t="shared" si="31"/>
        <v>202482.5</v>
      </c>
      <c r="E118" s="198">
        <f t="shared" si="31"/>
        <v>211223.75</v>
      </c>
      <c r="F118" s="198">
        <f t="shared" si="31"/>
        <v>219965</v>
      </c>
      <c r="G118" s="198">
        <f t="shared" si="31"/>
        <v>228706.25</v>
      </c>
      <c r="H118" s="198">
        <f t="shared" si="31"/>
        <v>237447.5</v>
      </c>
      <c r="I118" s="198">
        <f t="shared" si="31"/>
        <v>246188.75</v>
      </c>
      <c r="J118" s="198">
        <f t="shared" si="31"/>
        <v>254930</v>
      </c>
      <c r="K118" s="198">
        <f t="shared" si="31"/>
        <v>263671.25</v>
      </c>
      <c r="L118" s="198">
        <f t="shared" si="31"/>
        <v>272412.5</v>
      </c>
      <c r="M118" s="198">
        <f t="shared" si="31"/>
        <v>281153.75</v>
      </c>
      <c r="N118" s="198">
        <f t="shared" si="31"/>
        <v>2796899.375</v>
      </c>
      <c r="O118" s="158"/>
      <c r="P118" s="158"/>
      <c r="Q118" s="158"/>
      <c r="R118" s="158"/>
      <c r="S118" s="158"/>
      <c r="T118" s="158"/>
      <c r="U118" s="158"/>
      <c r="V118" s="158"/>
      <c r="W118" s="158"/>
      <c r="X118" s="158"/>
      <c r="Y118" s="158"/>
      <c r="Z118" s="158"/>
      <c r="AA118" s="158"/>
      <c r="AB118" s="158"/>
      <c r="AC118" s="158"/>
      <c r="AD118" s="158"/>
      <c r="AE118" s="158"/>
    </row>
    <row r="119" spans="1:31" s="190" customFormat="1" ht="15">
      <c r="A119" s="196" t="s">
        <v>161</v>
      </c>
      <c r="B119" s="214"/>
      <c r="C119" s="214"/>
      <c r="D119" s="214"/>
      <c r="E119" s="214"/>
      <c r="F119" s="214"/>
      <c r="G119" s="214"/>
      <c r="H119" s="214"/>
      <c r="I119" s="214"/>
      <c r="J119" s="214"/>
      <c r="K119" s="214"/>
      <c r="L119" s="214"/>
      <c r="M119" s="214"/>
      <c r="N119" s="187"/>
      <c r="O119" s="189"/>
      <c r="P119" s="189"/>
      <c r="Q119" s="189"/>
      <c r="R119" s="189"/>
      <c r="S119" s="189"/>
      <c r="T119" s="189"/>
      <c r="U119" s="189"/>
      <c r="V119" s="189"/>
      <c r="W119" s="189"/>
      <c r="X119" s="189"/>
      <c r="Y119" s="189"/>
      <c r="Z119" s="189"/>
      <c r="AA119" s="189"/>
      <c r="AB119" s="189"/>
      <c r="AC119" s="189"/>
      <c r="AD119" s="189"/>
      <c r="AE119" s="189"/>
    </row>
    <row r="120" spans="1:31" s="190" customFormat="1" ht="15">
      <c r="A120" s="196" t="s">
        <v>162</v>
      </c>
      <c r="B120" s="214"/>
      <c r="C120" s="214"/>
      <c r="D120" s="214"/>
      <c r="E120" s="214"/>
      <c r="F120" s="214"/>
      <c r="G120" s="214"/>
      <c r="H120" s="214"/>
      <c r="I120" s="214"/>
      <c r="J120" s="214"/>
      <c r="K120" s="214"/>
      <c r="L120" s="214"/>
      <c r="M120" s="214"/>
      <c r="N120" s="187"/>
      <c r="O120" s="189"/>
      <c r="P120" s="189"/>
      <c r="Q120" s="189"/>
      <c r="R120" s="189"/>
      <c r="S120" s="189"/>
      <c r="T120" s="189"/>
      <c r="U120" s="189"/>
      <c r="V120" s="189"/>
      <c r="W120" s="189"/>
      <c r="X120" s="189"/>
      <c r="Y120" s="189"/>
      <c r="Z120" s="189"/>
      <c r="AA120" s="189"/>
      <c r="AB120" s="189"/>
      <c r="AC120" s="189"/>
      <c r="AD120" s="189"/>
      <c r="AE120" s="189"/>
    </row>
    <row r="121" spans="1:31" s="142" customFormat="1" ht="16.5" thickBot="1">
      <c r="A121" s="186" t="str">
        <f>IF(ISBLANK(A81),"",A81)</f>
        <v>Cash Position</v>
      </c>
      <c r="B121" s="202">
        <f t="shared" ref="B121:M121" si="32">B118+B119-B120</f>
        <v>184976.875</v>
      </c>
      <c r="C121" s="202">
        <f t="shared" si="32"/>
        <v>193741.25</v>
      </c>
      <c r="D121" s="202">
        <f t="shared" si="32"/>
        <v>202482.5</v>
      </c>
      <c r="E121" s="202">
        <f t="shared" si="32"/>
        <v>211223.75</v>
      </c>
      <c r="F121" s="202">
        <f t="shared" si="32"/>
        <v>219965</v>
      </c>
      <c r="G121" s="202">
        <f t="shared" si="32"/>
        <v>228706.25</v>
      </c>
      <c r="H121" s="202">
        <f t="shared" si="32"/>
        <v>237447.5</v>
      </c>
      <c r="I121" s="202">
        <f t="shared" si="32"/>
        <v>246188.75</v>
      </c>
      <c r="J121" s="202">
        <f t="shared" si="32"/>
        <v>254930</v>
      </c>
      <c r="K121" s="202">
        <f t="shared" si="32"/>
        <v>263671.25</v>
      </c>
      <c r="L121" s="202">
        <f t="shared" si="32"/>
        <v>272412.5</v>
      </c>
      <c r="M121" s="202">
        <f t="shared" si="32"/>
        <v>281153.75</v>
      </c>
      <c r="N121" s="202">
        <f>SUM(B121:M121)</f>
        <v>2796899.375</v>
      </c>
      <c r="O121" s="158"/>
      <c r="P121" s="158"/>
      <c r="Q121" s="158"/>
      <c r="R121" s="158"/>
      <c r="S121" s="158"/>
      <c r="T121" s="158"/>
      <c r="U121" s="158"/>
      <c r="V121" s="158"/>
      <c r="W121" s="158"/>
      <c r="X121" s="158"/>
      <c r="Y121" s="158"/>
      <c r="Z121" s="158"/>
      <c r="AA121" s="158"/>
      <c r="AB121" s="158"/>
      <c r="AC121" s="158"/>
      <c r="AD121" s="158"/>
      <c r="AE121" s="158"/>
    </row>
    <row r="122" spans="1:31" s="142" customFormat="1" ht="17.25" thickTop="1" thickBot="1">
      <c r="A122" s="186" t="str">
        <f>IF(ISBLANK(A82),"",A82)</f>
        <v xml:space="preserve"> (Cumulative)</v>
      </c>
      <c r="B122" s="202">
        <f>B121</f>
        <v>184976.875</v>
      </c>
      <c r="C122" s="202">
        <f t="shared" ref="C122:M122" si="33">B122+C121</f>
        <v>378718.125</v>
      </c>
      <c r="D122" s="202">
        <f t="shared" si="33"/>
        <v>581200.625</v>
      </c>
      <c r="E122" s="202">
        <f t="shared" si="33"/>
        <v>792424.375</v>
      </c>
      <c r="F122" s="202">
        <f t="shared" si="33"/>
        <v>1012389.375</v>
      </c>
      <c r="G122" s="202">
        <f t="shared" si="33"/>
        <v>1241095.625</v>
      </c>
      <c r="H122" s="202">
        <f t="shared" si="33"/>
        <v>1478543.125</v>
      </c>
      <c r="I122" s="202">
        <f t="shared" si="33"/>
        <v>1724731.875</v>
      </c>
      <c r="J122" s="202">
        <f t="shared" si="33"/>
        <v>1979661.875</v>
      </c>
      <c r="K122" s="202">
        <f t="shared" si="33"/>
        <v>2243333.125</v>
      </c>
      <c r="L122" s="202">
        <f t="shared" si="33"/>
        <v>2515745.625</v>
      </c>
      <c r="M122" s="202">
        <f t="shared" si="33"/>
        <v>2796899.375</v>
      </c>
      <c r="N122" s="209"/>
      <c r="O122" s="158"/>
      <c r="P122" s="158"/>
      <c r="Q122" s="158"/>
      <c r="R122" s="158"/>
      <c r="S122" s="158"/>
      <c r="T122" s="158"/>
      <c r="U122" s="158"/>
      <c r="V122" s="158"/>
      <c r="W122" s="158"/>
      <c r="X122" s="158"/>
      <c r="Y122" s="158"/>
      <c r="Z122" s="158"/>
      <c r="AA122" s="158"/>
      <c r="AB122" s="158"/>
      <c r="AC122" s="158"/>
      <c r="AD122" s="158"/>
      <c r="AE122" s="158"/>
    </row>
    <row r="123" spans="1:31" ht="13.5" thickTop="1">
      <c r="G123" s="139"/>
      <c r="H123" s="139"/>
    </row>
    <row r="124" spans="1:31" ht="12" customHeight="1">
      <c r="G124" s="139"/>
      <c r="H124" s="139"/>
    </row>
    <row r="125" spans="1:31" ht="12" customHeight="1">
      <c r="G125" s="139"/>
      <c r="H125" s="139"/>
    </row>
    <row r="126" spans="1:31" ht="12" customHeight="1">
      <c r="G126" s="139"/>
      <c r="H126" s="139"/>
    </row>
    <row r="127" spans="1:31" ht="12" customHeight="1">
      <c r="G127" s="139"/>
      <c r="H127" s="139"/>
    </row>
    <row r="128" spans="1:31" ht="12" customHeight="1">
      <c r="G128" s="139"/>
      <c r="H128" s="139"/>
    </row>
    <row r="129" spans="7:8" ht="12" customHeight="1">
      <c r="G129" s="139"/>
      <c r="H129" s="139"/>
    </row>
    <row r="130" spans="7:8" ht="12" customHeight="1">
      <c r="G130" s="139"/>
      <c r="H130" s="139"/>
    </row>
    <row r="131" spans="7:8" ht="12" customHeight="1">
      <c r="G131" s="139"/>
      <c r="H131" s="139"/>
    </row>
    <row r="132" spans="7:8" ht="12" customHeight="1">
      <c r="G132" s="139"/>
      <c r="H132" s="139"/>
    </row>
    <row r="133" spans="7:8" ht="12" customHeight="1">
      <c r="G133" s="139"/>
      <c r="H133" s="139"/>
    </row>
    <row r="134" spans="7:8" ht="12" customHeight="1">
      <c r="G134" s="139"/>
      <c r="H134" s="139"/>
    </row>
    <row r="135" spans="7:8" ht="12" customHeight="1">
      <c r="G135" s="139"/>
      <c r="H135" s="139"/>
    </row>
    <row r="136" spans="7:8" ht="12" customHeight="1">
      <c r="G136" s="139"/>
      <c r="H136" s="139"/>
    </row>
    <row r="137" spans="7:8" ht="12" customHeight="1">
      <c r="G137" s="139"/>
      <c r="H137" s="139"/>
    </row>
    <row r="138" spans="7:8" ht="12" customHeight="1">
      <c r="G138" s="139"/>
      <c r="H138" s="139"/>
    </row>
    <row r="139" spans="7:8" ht="12" customHeight="1">
      <c r="G139" s="139"/>
      <c r="H139" s="139"/>
    </row>
    <row r="140" spans="7:8" ht="12" customHeight="1">
      <c r="G140" s="139"/>
      <c r="H140" s="139"/>
    </row>
    <row r="141" spans="7:8" ht="12" customHeight="1">
      <c r="G141" s="139"/>
      <c r="H141" s="139"/>
    </row>
    <row r="142" spans="7:8" ht="12" customHeight="1">
      <c r="G142" s="139"/>
      <c r="H142" s="139"/>
    </row>
    <row r="143" spans="7:8" ht="12" customHeight="1">
      <c r="G143" s="139"/>
      <c r="H143" s="139"/>
    </row>
    <row r="144" spans="7:8" ht="12" customHeight="1">
      <c r="G144" s="139"/>
      <c r="H144" s="139"/>
    </row>
    <row r="145" spans="7:8" ht="12" customHeight="1">
      <c r="G145" s="139"/>
      <c r="H145" s="139"/>
    </row>
    <row r="146" spans="7:8" ht="12" customHeight="1">
      <c r="G146" s="139"/>
      <c r="H146" s="139"/>
    </row>
    <row r="147" spans="7:8" ht="12" customHeight="1">
      <c r="G147" s="139"/>
      <c r="H147" s="139"/>
    </row>
    <row r="148" spans="7:8" ht="12" customHeight="1">
      <c r="G148" s="139"/>
      <c r="H148" s="139"/>
    </row>
    <row r="149" spans="7:8" ht="12" customHeight="1">
      <c r="G149" s="139"/>
      <c r="H149" s="139"/>
    </row>
    <row r="150" spans="7:8" ht="12" customHeight="1">
      <c r="G150" s="139"/>
      <c r="H150" s="139"/>
    </row>
    <row r="151" spans="7:8" ht="12" customHeight="1">
      <c r="G151" s="139"/>
      <c r="H151" s="139"/>
    </row>
    <row r="152" spans="7:8" ht="12" customHeight="1">
      <c r="G152" s="139"/>
      <c r="H152" s="139"/>
    </row>
    <row r="153" spans="7:8" ht="12" customHeight="1">
      <c r="G153" s="139"/>
      <c r="H153" s="139"/>
    </row>
    <row r="154" spans="7:8" ht="12" customHeight="1">
      <c r="G154" s="139"/>
      <c r="H154" s="139"/>
    </row>
    <row r="155" spans="7:8" ht="12" customHeight="1">
      <c r="G155" s="139"/>
      <c r="H155" s="139"/>
    </row>
    <row r="156" spans="7:8" ht="12" customHeight="1">
      <c r="G156" s="139"/>
      <c r="H156" s="139"/>
    </row>
    <row r="157" spans="7:8" ht="12" customHeight="1">
      <c r="G157" s="139"/>
      <c r="H157" s="139"/>
    </row>
    <row r="158" spans="7:8" ht="12" customHeight="1">
      <c r="G158" s="139"/>
      <c r="H158" s="139"/>
    </row>
    <row r="159" spans="7:8" ht="12" customHeight="1">
      <c r="G159" s="139"/>
      <c r="H159" s="139"/>
    </row>
    <row r="160" spans="7:8" ht="12" customHeight="1">
      <c r="G160" s="139"/>
      <c r="H160" s="139"/>
    </row>
    <row r="161" spans="7:8" ht="12" customHeight="1">
      <c r="G161" s="139"/>
      <c r="H161" s="139"/>
    </row>
    <row r="162" spans="7:8" ht="12" customHeight="1">
      <c r="G162" s="139"/>
      <c r="H162" s="139"/>
    </row>
    <row r="163" spans="7:8" ht="12" customHeight="1">
      <c r="G163" s="139"/>
      <c r="H163" s="139"/>
    </row>
    <row r="164" spans="7:8" ht="12" customHeight="1">
      <c r="G164" s="139"/>
      <c r="H164" s="139"/>
    </row>
    <row r="165" spans="7:8" ht="12" customHeight="1">
      <c r="G165" s="139"/>
      <c r="H165" s="139"/>
    </row>
    <row r="166" spans="7:8" ht="12" customHeight="1">
      <c r="G166" s="139"/>
      <c r="H166" s="139"/>
    </row>
    <row r="167" spans="7:8" ht="12" customHeight="1">
      <c r="G167" s="139"/>
      <c r="H167" s="139"/>
    </row>
    <row r="168" spans="7:8" ht="12" customHeight="1">
      <c r="G168" s="139"/>
      <c r="H168" s="139"/>
    </row>
    <row r="169" spans="7:8" ht="12" customHeight="1">
      <c r="G169" s="139"/>
      <c r="H169" s="139"/>
    </row>
    <row r="170" spans="7:8" ht="12" customHeight="1">
      <c r="G170" s="139"/>
      <c r="H170" s="139"/>
    </row>
    <row r="171" spans="7:8" ht="12" customHeight="1">
      <c r="G171" s="139"/>
      <c r="H171" s="139"/>
    </row>
    <row r="172" spans="7:8" ht="12" customHeight="1">
      <c r="G172" s="139"/>
      <c r="H172" s="139"/>
    </row>
    <row r="173" spans="7:8" ht="12" customHeight="1">
      <c r="G173" s="139"/>
      <c r="H173" s="139"/>
    </row>
    <row r="174" spans="7:8" ht="12" customHeight="1">
      <c r="G174" s="139"/>
      <c r="H174" s="139"/>
    </row>
    <row r="175" spans="7:8" ht="12" customHeight="1">
      <c r="G175" s="139"/>
      <c r="H175" s="139"/>
    </row>
    <row r="176" spans="7:8" ht="12" customHeight="1">
      <c r="G176" s="139"/>
      <c r="H176" s="139"/>
    </row>
    <row r="177" spans="7:8" ht="12" customHeight="1">
      <c r="G177" s="139"/>
      <c r="H177" s="139"/>
    </row>
    <row r="178" spans="7:8" ht="12" customHeight="1">
      <c r="G178" s="139"/>
      <c r="H178" s="139"/>
    </row>
    <row r="179" spans="7:8" ht="12" customHeight="1">
      <c r="G179" s="139"/>
      <c r="H179" s="139"/>
    </row>
    <row r="180" spans="7:8" ht="12" customHeight="1">
      <c r="G180" s="139"/>
      <c r="H180" s="139"/>
    </row>
    <row r="181" spans="7:8" ht="12" customHeight="1">
      <c r="G181" s="139"/>
      <c r="H181" s="139"/>
    </row>
    <row r="182" spans="7:8" ht="12" customHeight="1">
      <c r="G182" s="139"/>
      <c r="H182" s="139"/>
    </row>
    <row r="183" spans="7:8" ht="12" customHeight="1">
      <c r="G183" s="139"/>
      <c r="H183" s="139"/>
    </row>
    <row r="184" spans="7:8" ht="12" customHeight="1">
      <c r="G184" s="139"/>
      <c r="H184" s="139"/>
    </row>
    <row r="185" spans="7:8" ht="12" customHeight="1">
      <c r="G185" s="139"/>
      <c r="H185" s="139"/>
    </row>
    <row r="186" spans="7:8" ht="12" customHeight="1">
      <c r="G186" s="139"/>
      <c r="H186" s="139"/>
    </row>
    <row r="187" spans="7:8" ht="12" customHeight="1">
      <c r="G187" s="139"/>
      <c r="H187" s="139"/>
    </row>
    <row r="188" spans="7:8" ht="12" customHeight="1">
      <c r="G188" s="139"/>
      <c r="H188" s="139"/>
    </row>
    <row r="189" spans="7:8" ht="12" customHeight="1">
      <c r="G189" s="139"/>
      <c r="H189" s="139"/>
    </row>
    <row r="190" spans="7:8" ht="12" customHeight="1">
      <c r="G190" s="139"/>
      <c r="H190" s="139"/>
    </row>
    <row r="191" spans="7:8" ht="12" customHeight="1">
      <c r="G191" s="139"/>
      <c r="H191" s="139"/>
    </row>
    <row r="192" spans="7:8" ht="12" customHeight="1">
      <c r="G192" s="139"/>
      <c r="H192" s="139"/>
    </row>
    <row r="193" spans="7:8" ht="12" customHeight="1">
      <c r="G193" s="139"/>
      <c r="H193" s="139"/>
    </row>
    <row r="194" spans="7:8" ht="12" customHeight="1">
      <c r="G194" s="139"/>
      <c r="H194" s="139"/>
    </row>
    <row r="195" spans="7:8" ht="12" customHeight="1">
      <c r="G195" s="139"/>
      <c r="H195" s="139"/>
    </row>
    <row r="196" spans="7:8" ht="12" customHeight="1">
      <c r="G196" s="139"/>
      <c r="H196" s="139"/>
    </row>
    <row r="197" spans="7:8" ht="12" customHeight="1">
      <c r="G197" s="139"/>
      <c r="H197" s="139"/>
    </row>
    <row r="198" spans="7:8" ht="12" customHeight="1">
      <c r="G198" s="139"/>
      <c r="H198" s="139"/>
    </row>
    <row r="199" spans="7:8" ht="12" customHeight="1">
      <c r="G199" s="139"/>
      <c r="H199" s="139"/>
    </row>
    <row r="200" spans="7:8" ht="12" customHeight="1">
      <c r="G200" s="139"/>
      <c r="H200" s="139"/>
    </row>
    <row r="201" spans="7:8" ht="12" customHeight="1">
      <c r="G201" s="139"/>
      <c r="H201" s="139"/>
    </row>
    <row r="202" spans="7:8" ht="12" customHeight="1">
      <c r="G202" s="139"/>
      <c r="H202" s="139"/>
    </row>
    <row r="203" spans="7:8" ht="12" customHeight="1">
      <c r="G203" s="139"/>
      <c r="H203" s="139"/>
    </row>
    <row r="204" spans="7:8" ht="12" customHeight="1">
      <c r="G204" s="139"/>
      <c r="H204" s="139"/>
    </row>
    <row r="205" spans="7:8" ht="12" customHeight="1">
      <c r="G205" s="139"/>
      <c r="H205" s="139"/>
    </row>
    <row r="206" spans="7:8" ht="12" customHeight="1">
      <c r="G206" s="139"/>
      <c r="H206" s="139"/>
    </row>
    <row r="207" spans="7:8" ht="12" customHeight="1">
      <c r="G207" s="139"/>
      <c r="H207" s="139"/>
    </row>
    <row r="208" spans="7:8" ht="12" customHeight="1">
      <c r="G208" s="139"/>
      <c r="H208" s="139"/>
    </row>
    <row r="209" spans="7:8" ht="12" customHeight="1">
      <c r="G209" s="139"/>
      <c r="H209" s="139"/>
    </row>
    <row r="210" spans="7:8" ht="12" customHeight="1">
      <c r="G210" s="139"/>
      <c r="H210" s="139"/>
    </row>
    <row r="211" spans="7:8" ht="12" customHeight="1">
      <c r="G211" s="139"/>
      <c r="H211" s="139"/>
    </row>
    <row r="212" spans="7:8" ht="12" customHeight="1">
      <c r="G212" s="139"/>
      <c r="H212" s="139"/>
    </row>
    <row r="213" spans="7:8" ht="12" customHeight="1">
      <c r="G213" s="139"/>
      <c r="H213" s="139"/>
    </row>
    <row r="214" spans="7:8" ht="12" customHeight="1">
      <c r="G214" s="139"/>
      <c r="H214" s="139"/>
    </row>
    <row r="215" spans="7:8" ht="12" customHeight="1">
      <c r="G215" s="139"/>
      <c r="H215" s="139"/>
    </row>
    <row r="216" spans="7:8" ht="12" customHeight="1">
      <c r="G216" s="139"/>
      <c r="H216" s="139"/>
    </row>
    <row r="217" spans="7:8" ht="12" customHeight="1">
      <c r="G217" s="139"/>
      <c r="H217" s="139"/>
    </row>
    <row r="218" spans="7:8" ht="12" customHeight="1">
      <c r="G218" s="139"/>
      <c r="H218" s="139"/>
    </row>
    <row r="219" spans="7:8" ht="12" customHeight="1">
      <c r="G219" s="139"/>
      <c r="H219" s="139"/>
    </row>
    <row r="220" spans="7:8" ht="12" customHeight="1">
      <c r="G220" s="139"/>
      <c r="H220" s="139"/>
    </row>
    <row r="221" spans="7:8" ht="12" customHeight="1">
      <c r="G221" s="139"/>
      <c r="H221" s="139"/>
    </row>
    <row r="222" spans="7:8" ht="12" customHeight="1">
      <c r="G222" s="139"/>
      <c r="H222" s="139"/>
    </row>
    <row r="223" spans="7:8" ht="12" customHeight="1">
      <c r="G223" s="139"/>
      <c r="H223" s="139"/>
    </row>
    <row r="224" spans="7:8" ht="12" customHeight="1">
      <c r="G224" s="139"/>
      <c r="H224" s="139"/>
    </row>
    <row r="225" spans="7:8" ht="12" customHeight="1">
      <c r="G225" s="139"/>
      <c r="H225" s="139"/>
    </row>
    <row r="226" spans="7:8" ht="12" customHeight="1">
      <c r="G226" s="139"/>
      <c r="H226" s="139"/>
    </row>
    <row r="227" spans="7:8" ht="12" customHeight="1">
      <c r="G227" s="139"/>
      <c r="H227" s="139"/>
    </row>
    <row r="228" spans="7:8" ht="12" customHeight="1">
      <c r="G228" s="139"/>
      <c r="H228" s="139"/>
    </row>
    <row r="229" spans="7:8" ht="12" customHeight="1">
      <c r="G229" s="139"/>
      <c r="H229" s="139"/>
    </row>
    <row r="230" spans="7:8" ht="12" customHeight="1">
      <c r="G230" s="139"/>
      <c r="H230" s="139"/>
    </row>
    <row r="231" spans="7:8" ht="12" customHeight="1">
      <c r="G231" s="139"/>
      <c r="H231" s="139"/>
    </row>
    <row r="232" spans="7:8" ht="12" customHeight="1">
      <c r="G232" s="139"/>
      <c r="H232" s="139"/>
    </row>
    <row r="233" spans="7:8" ht="12" customHeight="1">
      <c r="G233" s="139"/>
      <c r="H233" s="139"/>
    </row>
    <row r="234" spans="7:8" ht="12" customHeight="1">
      <c r="G234" s="139"/>
      <c r="H234" s="139"/>
    </row>
    <row r="235" spans="7:8" ht="12" customHeight="1">
      <c r="G235" s="139"/>
      <c r="H235" s="139"/>
    </row>
    <row r="236" spans="7:8" ht="12" customHeight="1">
      <c r="G236" s="139"/>
      <c r="H236" s="139"/>
    </row>
    <row r="237" spans="7:8" ht="12" customHeight="1">
      <c r="G237" s="139"/>
      <c r="H237" s="139"/>
    </row>
    <row r="238" spans="7:8" ht="12" customHeight="1">
      <c r="G238" s="139"/>
      <c r="H238" s="139"/>
    </row>
    <row r="239" spans="7:8" ht="12" customHeight="1">
      <c r="G239" s="139"/>
      <c r="H239" s="139"/>
    </row>
    <row r="240" spans="7:8" ht="12" customHeight="1">
      <c r="G240" s="139"/>
      <c r="H240" s="139"/>
    </row>
    <row r="241" spans="7:8" ht="12" customHeight="1">
      <c r="G241" s="139"/>
      <c r="H241" s="139"/>
    </row>
    <row r="242" spans="7:8" ht="12" customHeight="1">
      <c r="G242" s="139"/>
      <c r="H242" s="139"/>
    </row>
    <row r="243" spans="7:8" ht="12" customHeight="1">
      <c r="G243" s="139"/>
      <c r="H243" s="139"/>
    </row>
    <row r="244" spans="7:8" ht="12" customHeight="1">
      <c r="G244" s="139"/>
      <c r="H244" s="139"/>
    </row>
    <row r="245" spans="7:8" ht="12" customHeight="1">
      <c r="G245" s="139"/>
      <c r="H245" s="139"/>
    </row>
    <row r="246" spans="7:8" ht="12" customHeight="1">
      <c r="G246" s="139"/>
      <c r="H246" s="139"/>
    </row>
    <row r="247" spans="7:8" ht="12" customHeight="1">
      <c r="G247" s="139"/>
      <c r="H247" s="139"/>
    </row>
    <row r="248" spans="7:8" ht="12" customHeight="1">
      <c r="G248" s="139"/>
      <c r="H248" s="139"/>
    </row>
    <row r="249" spans="7:8" ht="12" customHeight="1">
      <c r="G249" s="139"/>
      <c r="H249" s="139"/>
    </row>
    <row r="250" spans="7:8" ht="12" customHeight="1">
      <c r="G250" s="139"/>
      <c r="H250" s="139"/>
    </row>
    <row r="251" spans="7:8" ht="12" customHeight="1">
      <c r="G251" s="139"/>
      <c r="H251" s="139"/>
    </row>
    <row r="252" spans="7:8" ht="12" customHeight="1">
      <c r="G252" s="139"/>
      <c r="H252" s="139"/>
    </row>
    <row r="253" spans="7:8" ht="12" customHeight="1">
      <c r="G253" s="139"/>
      <c r="H253" s="139"/>
    </row>
    <row r="254" spans="7:8" ht="12" customHeight="1">
      <c r="G254" s="139"/>
      <c r="H254" s="139"/>
    </row>
    <row r="255" spans="7:8" ht="12" customHeight="1">
      <c r="G255" s="139"/>
      <c r="H255" s="139"/>
    </row>
    <row r="256" spans="7:8" ht="12" customHeight="1">
      <c r="G256" s="139"/>
      <c r="H256" s="139"/>
    </row>
    <row r="257" spans="7:8" ht="12" customHeight="1">
      <c r="G257" s="139"/>
      <c r="H257" s="139"/>
    </row>
    <row r="258" spans="7:8" ht="12" customHeight="1">
      <c r="G258" s="139"/>
      <c r="H258" s="139"/>
    </row>
    <row r="259" spans="7:8" ht="12" customHeight="1">
      <c r="G259" s="139"/>
      <c r="H259" s="139"/>
    </row>
    <row r="260" spans="7:8" ht="12" customHeight="1">
      <c r="G260" s="139"/>
      <c r="H260" s="139"/>
    </row>
    <row r="261" spans="7:8" ht="12" customHeight="1">
      <c r="G261" s="139"/>
      <c r="H261" s="139"/>
    </row>
    <row r="262" spans="7:8" ht="12" customHeight="1">
      <c r="G262" s="139"/>
      <c r="H262" s="139"/>
    </row>
    <row r="263" spans="7:8" ht="12" customHeight="1">
      <c r="G263" s="139"/>
      <c r="H263" s="139"/>
    </row>
    <row r="264" spans="7:8" ht="12" customHeight="1">
      <c r="G264" s="139"/>
      <c r="H264" s="139"/>
    </row>
    <row r="265" spans="7:8" ht="12" customHeight="1">
      <c r="G265" s="139"/>
      <c r="H265" s="139"/>
    </row>
    <row r="266" spans="7:8" ht="12" customHeight="1">
      <c r="G266" s="139"/>
      <c r="H266" s="139"/>
    </row>
    <row r="267" spans="7:8" ht="12" customHeight="1">
      <c r="G267" s="139"/>
      <c r="H267" s="139"/>
    </row>
    <row r="268" spans="7:8" ht="12" customHeight="1">
      <c r="G268" s="139"/>
      <c r="H268" s="139"/>
    </row>
    <row r="269" spans="7:8" ht="12" customHeight="1">
      <c r="G269" s="139"/>
      <c r="H269" s="139"/>
    </row>
    <row r="270" spans="7:8" ht="12" customHeight="1">
      <c r="G270" s="139"/>
      <c r="H270" s="139"/>
    </row>
    <row r="271" spans="7:8" ht="12" customHeight="1">
      <c r="G271" s="139"/>
      <c r="H271" s="139"/>
    </row>
    <row r="272" spans="7:8" ht="12" customHeight="1">
      <c r="G272" s="139"/>
      <c r="H272" s="139"/>
    </row>
    <row r="273" spans="7:8" ht="12" customHeight="1">
      <c r="G273" s="139"/>
      <c r="H273" s="139"/>
    </row>
    <row r="274" spans="7:8" ht="12" customHeight="1">
      <c r="G274" s="139"/>
      <c r="H274" s="139"/>
    </row>
    <row r="275" spans="7:8" ht="12" customHeight="1">
      <c r="G275" s="139"/>
      <c r="H275" s="139"/>
    </row>
    <row r="276" spans="7:8" ht="12" customHeight="1">
      <c r="G276" s="139"/>
      <c r="H276" s="139"/>
    </row>
    <row r="277" spans="7:8" ht="12" customHeight="1">
      <c r="G277" s="139"/>
      <c r="H277" s="139"/>
    </row>
    <row r="278" spans="7:8" ht="12" customHeight="1">
      <c r="G278" s="139"/>
      <c r="H278" s="139"/>
    </row>
    <row r="279" spans="7:8" ht="12" customHeight="1">
      <c r="G279" s="139"/>
      <c r="H279" s="139"/>
    </row>
    <row r="280" spans="7:8" ht="12" customHeight="1">
      <c r="G280" s="139"/>
      <c r="H280" s="139"/>
    </row>
    <row r="281" spans="7:8" ht="12" customHeight="1">
      <c r="G281" s="139"/>
      <c r="H281" s="139"/>
    </row>
    <row r="282" spans="7:8" ht="12" customHeight="1">
      <c r="G282" s="139"/>
      <c r="H282" s="139"/>
    </row>
    <row r="283" spans="7:8" ht="12" customHeight="1">
      <c r="G283" s="139"/>
      <c r="H283" s="139"/>
    </row>
    <row r="284" spans="7:8" ht="12" customHeight="1">
      <c r="G284" s="139"/>
      <c r="H284" s="139"/>
    </row>
    <row r="285" spans="7:8" ht="12" customHeight="1">
      <c r="G285" s="139"/>
      <c r="H285" s="139"/>
    </row>
    <row r="286" spans="7:8" ht="12" customHeight="1">
      <c r="G286" s="139"/>
      <c r="H286" s="139"/>
    </row>
    <row r="287" spans="7:8" ht="12" customHeight="1">
      <c r="G287" s="139"/>
      <c r="H287" s="139"/>
    </row>
    <row r="288" spans="7:8" ht="12" customHeight="1">
      <c r="G288" s="139"/>
      <c r="H288" s="139"/>
    </row>
    <row r="289" spans="7:8" ht="12" customHeight="1">
      <c r="G289" s="139"/>
      <c r="H289" s="139"/>
    </row>
    <row r="290" spans="7:8" ht="12" customHeight="1">
      <c r="G290" s="139"/>
      <c r="H290" s="139"/>
    </row>
    <row r="291" spans="7:8" ht="12" customHeight="1">
      <c r="G291" s="139"/>
      <c r="H291" s="139"/>
    </row>
    <row r="292" spans="7:8" ht="12" customHeight="1">
      <c r="G292" s="139"/>
      <c r="H292" s="139"/>
    </row>
    <row r="293" spans="7:8" ht="12" customHeight="1">
      <c r="G293" s="139"/>
      <c r="H293" s="139"/>
    </row>
    <row r="294" spans="7:8" ht="12" customHeight="1">
      <c r="G294" s="139"/>
      <c r="H294" s="139"/>
    </row>
    <row r="295" spans="7:8" ht="12" customHeight="1">
      <c r="G295" s="139"/>
      <c r="H295" s="139"/>
    </row>
    <row r="296" spans="7:8" ht="12" customHeight="1">
      <c r="G296" s="139"/>
      <c r="H296" s="139"/>
    </row>
    <row r="297" spans="7:8" ht="12" customHeight="1">
      <c r="G297" s="139"/>
      <c r="H297" s="139"/>
    </row>
    <row r="298" spans="7:8" ht="12" customHeight="1">
      <c r="G298" s="139"/>
      <c r="H298" s="139"/>
    </row>
    <row r="299" spans="7:8" ht="12" customHeight="1">
      <c r="G299" s="139"/>
      <c r="H299" s="139"/>
    </row>
    <row r="300" spans="7:8" ht="12" customHeight="1">
      <c r="G300" s="139"/>
      <c r="H300" s="139"/>
    </row>
    <row r="301" spans="7:8" ht="12" customHeight="1">
      <c r="G301" s="139"/>
      <c r="H301" s="139"/>
    </row>
    <row r="302" spans="7:8" ht="12" customHeight="1">
      <c r="G302" s="139"/>
      <c r="H302" s="139"/>
    </row>
    <row r="303" spans="7:8" ht="12" customHeight="1">
      <c r="G303" s="139"/>
      <c r="H303" s="139"/>
    </row>
    <row r="304" spans="7:8" ht="12" customHeight="1">
      <c r="G304" s="139"/>
      <c r="H304" s="139"/>
    </row>
    <row r="305" spans="7:8" ht="12" customHeight="1">
      <c r="G305" s="139"/>
      <c r="H305" s="139"/>
    </row>
    <row r="306" spans="7:8" ht="12" customHeight="1">
      <c r="G306" s="139"/>
      <c r="H306" s="139"/>
    </row>
    <row r="307" spans="7:8" ht="12" customHeight="1">
      <c r="G307" s="139"/>
      <c r="H307" s="139"/>
    </row>
    <row r="308" spans="7:8" ht="12" customHeight="1">
      <c r="G308" s="139"/>
      <c r="H308" s="139"/>
    </row>
    <row r="309" spans="7:8" ht="12" customHeight="1">
      <c r="G309" s="139"/>
      <c r="H309" s="139"/>
    </row>
    <row r="310" spans="7:8" ht="12" customHeight="1">
      <c r="G310" s="139"/>
      <c r="H310" s="139"/>
    </row>
    <row r="311" spans="7:8" ht="12" customHeight="1">
      <c r="G311" s="139"/>
      <c r="H311" s="139"/>
    </row>
    <row r="312" spans="7:8" ht="12" customHeight="1">
      <c r="G312" s="139"/>
      <c r="H312" s="139"/>
    </row>
    <row r="313" spans="7:8" ht="12" customHeight="1">
      <c r="G313" s="139"/>
      <c r="H313" s="139"/>
    </row>
    <row r="314" spans="7:8" ht="12" customHeight="1">
      <c r="G314" s="139"/>
      <c r="H314" s="139"/>
    </row>
    <row r="315" spans="7:8" ht="12" customHeight="1">
      <c r="G315" s="139"/>
      <c r="H315" s="139"/>
    </row>
    <row r="316" spans="7:8" ht="12" customHeight="1">
      <c r="G316" s="139"/>
      <c r="H316" s="139"/>
    </row>
    <row r="317" spans="7:8" ht="12" customHeight="1">
      <c r="G317" s="139"/>
      <c r="H317" s="139"/>
    </row>
    <row r="318" spans="7:8" ht="12" customHeight="1">
      <c r="G318" s="139"/>
      <c r="H318" s="139"/>
    </row>
    <row r="319" spans="7:8" ht="12" customHeight="1">
      <c r="G319" s="139"/>
      <c r="H319" s="139"/>
    </row>
    <row r="320" spans="7:8" ht="12" customHeight="1">
      <c r="G320" s="139"/>
      <c r="H320" s="139"/>
    </row>
    <row r="321" spans="7:8" ht="12" customHeight="1">
      <c r="G321" s="139"/>
      <c r="H321" s="139"/>
    </row>
    <row r="322" spans="7:8" ht="12" customHeight="1">
      <c r="G322" s="139"/>
      <c r="H322" s="139"/>
    </row>
    <row r="323" spans="7:8" ht="12" customHeight="1">
      <c r="G323" s="139"/>
      <c r="H323" s="139"/>
    </row>
    <row r="324" spans="7:8" ht="12" customHeight="1">
      <c r="G324" s="139"/>
      <c r="H324" s="139"/>
    </row>
    <row r="325" spans="7:8" ht="12" customHeight="1">
      <c r="G325" s="139"/>
      <c r="H325" s="139"/>
    </row>
    <row r="326" spans="7:8" ht="12" customHeight="1">
      <c r="G326" s="139"/>
      <c r="H326" s="139"/>
    </row>
    <row r="327" spans="7:8" ht="12" customHeight="1">
      <c r="G327" s="139"/>
      <c r="H327" s="139"/>
    </row>
    <row r="328" spans="7:8" ht="12" customHeight="1">
      <c r="G328" s="139"/>
      <c r="H328" s="139"/>
    </row>
    <row r="329" spans="7:8" ht="12" customHeight="1">
      <c r="G329" s="139"/>
      <c r="H329" s="139"/>
    </row>
    <row r="330" spans="7:8" ht="12" customHeight="1">
      <c r="G330" s="139"/>
      <c r="H330" s="139"/>
    </row>
    <row r="331" spans="7:8" ht="12" customHeight="1">
      <c r="G331" s="139"/>
      <c r="H331" s="139"/>
    </row>
    <row r="332" spans="7:8" ht="12" customHeight="1">
      <c r="G332" s="139"/>
      <c r="H332" s="139"/>
    </row>
    <row r="333" spans="7:8" ht="12" customHeight="1">
      <c r="G333" s="139"/>
      <c r="H333" s="139"/>
    </row>
    <row r="334" spans="7:8" ht="12" customHeight="1">
      <c r="G334" s="139"/>
      <c r="H334" s="139"/>
    </row>
    <row r="335" spans="7:8" ht="12" customHeight="1">
      <c r="G335" s="139"/>
      <c r="H335" s="139"/>
    </row>
    <row r="336" spans="7:8" ht="12" customHeight="1">
      <c r="G336" s="139"/>
      <c r="H336" s="139"/>
    </row>
    <row r="337" spans="7:8" ht="12" customHeight="1">
      <c r="G337" s="139"/>
      <c r="H337" s="139"/>
    </row>
    <row r="338" spans="7:8" ht="12" customHeight="1">
      <c r="G338" s="139"/>
      <c r="H338" s="139"/>
    </row>
    <row r="339" spans="7:8" ht="12" customHeight="1">
      <c r="G339" s="139"/>
      <c r="H339" s="139"/>
    </row>
    <row r="340" spans="7:8" ht="12" customHeight="1">
      <c r="G340" s="139"/>
      <c r="H340" s="139"/>
    </row>
    <row r="341" spans="7:8" ht="12" customHeight="1">
      <c r="G341" s="139"/>
      <c r="H341" s="139"/>
    </row>
    <row r="342" spans="7:8" ht="12" customHeight="1">
      <c r="G342" s="139"/>
      <c r="H342" s="139"/>
    </row>
    <row r="343" spans="7:8" ht="12" customHeight="1">
      <c r="G343" s="139"/>
      <c r="H343" s="139"/>
    </row>
    <row r="344" spans="7:8" ht="12" customHeight="1">
      <c r="G344" s="139"/>
      <c r="H344" s="139"/>
    </row>
    <row r="345" spans="7:8" ht="12" customHeight="1">
      <c r="G345" s="139"/>
      <c r="H345" s="139"/>
    </row>
    <row r="346" spans="7:8" ht="12" customHeight="1">
      <c r="G346" s="139"/>
      <c r="H346" s="139"/>
    </row>
    <row r="347" spans="7:8" ht="12" customHeight="1">
      <c r="G347" s="139"/>
      <c r="H347" s="139"/>
    </row>
    <row r="348" spans="7:8" ht="12" customHeight="1">
      <c r="G348" s="139"/>
      <c r="H348" s="139"/>
    </row>
    <row r="349" spans="7:8" ht="12" customHeight="1">
      <c r="G349" s="139"/>
      <c r="H349" s="139"/>
    </row>
    <row r="350" spans="7:8" ht="12" customHeight="1">
      <c r="G350" s="139"/>
      <c r="H350" s="139"/>
    </row>
    <row r="351" spans="7:8" ht="12" customHeight="1">
      <c r="G351" s="139"/>
      <c r="H351" s="139"/>
    </row>
    <row r="352" spans="7:8" ht="12" customHeight="1">
      <c r="G352" s="139"/>
      <c r="H352" s="139"/>
    </row>
    <row r="353" spans="7:8" ht="12" customHeight="1">
      <c r="G353" s="139"/>
      <c r="H353" s="139"/>
    </row>
    <row r="354" spans="7:8" ht="12" customHeight="1">
      <c r="G354" s="139"/>
      <c r="H354" s="139"/>
    </row>
    <row r="355" spans="7:8" ht="12" customHeight="1">
      <c r="G355" s="139"/>
      <c r="H355" s="139"/>
    </row>
    <row r="356" spans="7:8" ht="12" customHeight="1">
      <c r="G356" s="139"/>
      <c r="H356" s="139"/>
    </row>
    <row r="357" spans="7:8" ht="12" customHeight="1">
      <c r="G357" s="139"/>
      <c r="H357" s="139"/>
    </row>
    <row r="358" spans="7:8" ht="12" customHeight="1">
      <c r="G358" s="139"/>
      <c r="H358" s="139"/>
    </row>
    <row r="359" spans="7:8" ht="12" customHeight="1">
      <c r="G359" s="139"/>
      <c r="H359" s="139"/>
    </row>
    <row r="360" spans="7:8" ht="12" customHeight="1">
      <c r="G360" s="139"/>
      <c r="H360" s="139"/>
    </row>
    <row r="361" spans="7:8" ht="12" customHeight="1">
      <c r="G361" s="139"/>
      <c r="H361" s="139"/>
    </row>
    <row r="362" spans="7:8" ht="12" customHeight="1">
      <c r="G362" s="139"/>
      <c r="H362" s="139"/>
    </row>
    <row r="363" spans="7:8" ht="12" customHeight="1">
      <c r="G363" s="139"/>
      <c r="H363" s="139"/>
    </row>
    <row r="364" spans="7:8" ht="12" customHeight="1">
      <c r="G364" s="139"/>
      <c r="H364" s="139"/>
    </row>
    <row r="365" spans="7:8" ht="12" customHeight="1">
      <c r="G365" s="139"/>
      <c r="H365" s="139"/>
    </row>
    <row r="366" spans="7:8" ht="12" customHeight="1">
      <c r="G366" s="139"/>
      <c r="H366" s="139"/>
    </row>
    <row r="367" spans="7:8" ht="12" customHeight="1">
      <c r="G367" s="139"/>
      <c r="H367" s="139"/>
    </row>
    <row r="368" spans="7:8" ht="12" customHeight="1">
      <c r="G368" s="139"/>
      <c r="H368" s="139"/>
    </row>
    <row r="369" spans="7:8" ht="12" customHeight="1">
      <c r="G369" s="139"/>
      <c r="H369" s="139"/>
    </row>
    <row r="370" spans="7:8" ht="12" customHeight="1">
      <c r="G370" s="139"/>
      <c r="H370" s="139"/>
    </row>
    <row r="371" spans="7:8" ht="12" customHeight="1">
      <c r="G371" s="139"/>
      <c r="H371" s="139"/>
    </row>
    <row r="372" spans="7:8" ht="12" customHeight="1">
      <c r="G372" s="139"/>
      <c r="H372" s="139"/>
    </row>
    <row r="373" spans="7:8" ht="12" customHeight="1">
      <c r="G373" s="139"/>
      <c r="H373" s="139"/>
    </row>
    <row r="374" spans="7:8" ht="12" customHeight="1">
      <c r="G374" s="139"/>
      <c r="H374" s="139"/>
    </row>
    <row r="375" spans="7:8" ht="12" customHeight="1">
      <c r="G375" s="139"/>
      <c r="H375" s="139"/>
    </row>
    <row r="376" spans="7:8" ht="12" customHeight="1">
      <c r="G376" s="139"/>
      <c r="H376" s="139"/>
    </row>
    <row r="377" spans="7:8" ht="12" customHeight="1">
      <c r="G377" s="139"/>
      <c r="H377" s="139"/>
    </row>
    <row r="378" spans="7:8" ht="12" customHeight="1">
      <c r="G378" s="139"/>
      <c r="H378" s="139"/>
    </row>
    <row r="379" spans="7:8" ht="12" customHeight="1">
      <c r="G379" s="139"/>
      <c r="H379" s="139"/>
    </row>
    <row r="380" spans="7:8" ht="12" customHeight="1">
      <c r="G380" s="139"/>
      <c r="H380" s="139"/>
    </row>
    <row r="381" spans="7:8" ht="12" customHeight="1">
      <c r="G381" s="139"/>
      <c r="H381" s="139"/>
    </row>
    <row r="382" spans="7:8" ht="12" customHeight="1">
      <c r="G382" s="139"/>
      <c r="H382" s="139"/>
    </row>
    <row r="383" spans="7:8" ht="12" customHeight="1">
      <c r="G383" s="139"/>
      <c r="H383" s="139"/>
    </row>
    <row r="384" spans="7:8" ht="12" customHeight="1">
      <c r="G384" s="139"/>
      <c r="H384" s="139"/>
    </row>
    <row r="385" spans="7:8" ht="12" customHeight="1">
      <c r="G385" s="139"/>
      <c r="H385" s="139"/>
    </row>
    <row r="386" spans="7:8" ht="12" customHeight="1">
      <c r="G386" s="139"/>
      <c r="H386" s="139"/>
    </row>
    <row r="387" spans="7:8" ht="12" customHeight="1">
      <c r="G387" s="139"/>
      <c r="H387" s="139"/>
    </row>
    <row r="388" spans="7:8" ht="12" customHeight="1">
      <c r="G388" s="139"/>
      <c r="H388" s="139"/>
    </row>
    <row r="389" spans="7:8" ht="12" customHeight="1">
      <c r="G389" s="139"/>
      <c r="H389" s="139"/>
    </row>
    <row r="390" spans="7:8" ht="12" customHeight="1">
      <c r="G390" s="139"/>
      <c r="H390" s="139"/>
    </row>
    <row r="391" spans="7:8" ht="12" customHeight="1">
      <c r="G391" s="139"/>
      <c r="H391" s="139"/>
    </row>
    <row r="392" spans="7:8" ht="12" customHeight="1">
      <c r="G392" s="139"/>
      <c r="H392" s="139"/>
    </row>
    <row r="393" spans="7:8" ht="12" customHeight="1">
      <c r="G393" s="139"/>
      <c r="H393" s="139"/>
    </row>
    <row r="394" spans="7:8" ht="12" customHeight="1">
      <c r="G394" s="139"/>
      <c r="H394" s="139"/>
    </row>
    <row r="395" spans="7:8" ht="12" customHeight="1">
      <c r="G395" s="139"/>
      <c r="H395" s="139"/>
    </row>
    <row r="396" spans="7:8" ht="12" customHeight="1">
      <c r="G396" s="139"/>
      <c r="H396" s="139"/>
    </row>
    <row r="397" spans="7:8" ht="12" customHeight="1">
      <c r="G397" s="139"/>
      <c r="H397" s="139"/>
    </row>
    <row r="398" spans="7:8" ht="12" customHeight="1">
      <c r="G398" s="139"/>
      <c r="H398" s="139"/>
    </row>
    <row r="399" spans="7:8" ht="12" customHeight="1">
      <c r="G399" s="139"/>
      <c r="H399" s="139"/>
    </row>
    <row r="400" spans="7:8" ht="12" customHeight="1">
      <c r="G400" s="139"/>
      <c r="H400" s="139"/>
    </row>
    <row r="401" spans="7:8" ht="12" customHeight="1">
      <c r="G401" s="139"/>
      <c r="H401" s="139"/>
    </row>
    <row r="402" spans="7:8" ht="12" customHeight="1">
      <c r="G402" s="139"/>
      <c r="H402" s="139"/>
    </row>
    <row r="403" spans="7:8" ht="12" customHeight="1">
      <c r="G403" s="139"/>
      <c r="H403" s="139"/>
    </row>
    <row r="404" spans="7:8" ht="12" customHeight="1">
      <c r="G404" s="139"/>
      <c r="H404" s="139"/>
    </row>
    <row r="405" spans="7:8" ht="12" customHeight="1">
      <c r="G405" s="139"/>
      <c r="H405" s="139"/>
    </row>
    <row r="406" spans="7:8" ht="12" customHeight="1">
      <c r="G406" s="139"/>
      <c r="H406" s="139"/>
    </row>
    <row r="407" spans="7:8" ht="12" customHeight="1">
      <c r="G407" s="139"/>
      <c r="H407" s="139"/>
    </row>
  </sheetData>
  <sheetProtection selectLockedCells="1"/>
  <mergeCells count="8">
    <mergeCell ref="A1:N1"/>
    <mergeCell ref="A2:N2"/>
    <mergeCell ref="A3:N3"/>
    <mergeCell ref="A85:N85"/>
    <mergeCell ref="A4:N4"/>
    <mergeCell ref="A44:N44"/>
    <mergeCell ref="A84:N84"/>
    <mergeCell ref="A45:N45"/>
  </mergeCells>
  <phoneticPr fontId="0" type="noConversion"/>
  <printOptions horizontalCentered="1"/>
  <pageMargins left="0.5" right="0.5" top="0.5" bottom="0.5" header="0.5" footer="0.5"/>
  <pageSetup scale="86" firstPageNumber="0" fitToHeight="0" orientation="landscape" horizontalDpi="4294967293" verticalDpi="300"/>
  <headerFooter alignWithMargins="0">
    <oddFooter>&amp;CConfidential</oddFooter>
  </headerFooter>
  <rowBreaks count="2" manualBreakCount="2">
    <brk id="43" max="13" man="1"/>
    <brk id="83" max="13" man="1"/>
  </rowBreaks>
  <ignoredErrors>
    <ignoredError sqref="N118" formula="1"/>
    <ignoredError sqref="B16:M16 B96:M96 B56:M56" unlocked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L44"/>
  <sheetViews>
    <sheetView zoomScale="130" zoomScaleNormal="130" zoomScaleSheetLayoutView="160" workbookViewId="0">
      <selection sqref="A1:D1"/>
    </sheetView>
  </sheetViews>
  <sheetFormatPr defaultColWidth="30.28515625" defaultRowHeight="12.75"/>
  <cols>
    <col min="1" max="1" width="29" style="141" customWidth="1"/>
    <col min="2" max="2" width="10.28515625" style="141" bestFit="1" customWidth="1"/>
    <col min="3" max="4" width="12.85546875" style="141" bestFit="1" customWidth="1"/>
    <col min="5" max="16384" width="30.28515625" style="141"/>
  </cols>
  <sheetData>
    <row r="1" spans="1:12" ht="62.25" customHeight="1">
      <c r="A1" s="274"/>
      <c r="B1" s="274"/>
      <c r="C1" s="274"/>
      <c r="D1" s="274"/>
    </row>
    <row r="2" spans="1:12" s="142" customFormat="1" ht="26.25">
      <c r="A2" s="245" t="str">
        <f>Name_of_Business</f>
        <v>Law Office of Parag L. Amin, P.C.</v>
      </c>
      <c r="B2" s="245"/>
      <c r="C2" s="245"/>
      <c r="D2" s="245"/>
      <c r="E2" s="215"/>
      <c r="F2" s="215"/>
      <c r="G2" s="215"/>
      <c r="I2" s="215"/>
      <c r="J2" s="215"/>
      <c r="L2" s="216"/>
    </row>
    <row r="3" spans="1:12" s="142" customFormat="1" ht="18" customHeight="1">
      <c r="A3" s="246" t="str">
        <f>DBA_Business_Name</f>
        <v>Law PLA</v>
      </c>
      <c r="B3" s="246"/>
      <c r="C3" s="246"/>
      <c r="D3" s="246"/>
      <c r="E3" s="215"/>
      <c r="F3" s="215"/>
      <c r="G3" s="215"/>
      <c r="I3" s="215"/>
      <c r="J3" s="215"/>
      <c r="L3" s="216"/>
    </row>
    <row r="4" spans="1:12" s="218" customFormat="1" ht="21">
      <c r="A4" s="247" t="s">
        <v>77</v>
      </c>
      <c r="B4" s="248"/>
      <c r="C4" s="248"/>
      <c r="D4" s="248"/>
      <c r="E4" s="217"/>
      <c r="F4" s="217"/>
      <c r="G4" s="217"/>
      <c r="I4" s="217"/>
      <c r="J4" s="217"/>
      <c r="L4" s="219"/>
    </row>
    <row r="5" spans="1:12" s="142" customFormat="1" ht="15.75">
      <c r="A5" s="287"/>
      <c r="B5" s="288"/>
      <c r="C5" s="288"/>
      <c r="D5" s="288"/>
      <c r="E5" s="215"/>
      <c r="F5" s="215"/>
      <c r="G5" s="215"/>
      <c r="I5" s="215"/>
      <c r="J5" s="215"/>
      <c r="L5" s="216"/>
    </row>
    <row r="6" spans="1:12" s="222" customFormat="1" ht="15.75">
      <c r="A6" s="220" t="s">
        <v>92</v>
      </c>
      <c r="B6" s="221">
        <v>2020</v>
      </c>
      <c r="C6" s="221">
        <v>2021</v>
      </c>
      <c r="D6" s="221">
        <v>2022</v>
      </c>
      <c r="E6" s="142"/>
      <c r="F6" s="142"/>
      <c r="G6" s="142"/>
      <c r="H6" s="142"/>
      <c r="I6" s="142"/>
      <c r="J6" s="142"/>
      <c r="K6" s="142"/>
      <c r="L6" s="142"/>
    </row>
    <row r="7" spans="1:12" s="190" customFormat="1" ht="15.75">
      <c r="A7" s="223" t="s">
        <v>189</v>
      </c>
      <c r="B7" s="224">
        <f>'8 Mo P&amp;L'!N8</f>
        <v>1306950</v>
      </c>
      <c r="C7" s="224">
        <f>'8 Mo P&amp;L'!N48</f>
        <v>5375100</v>
      </c>
      <c r="D7" s="224">
        <f>'8 Mo P&amp;L'!N88</f>
        <v>9774300</v>
      </c>
      <c r="E7" s="225"/>
    </row>
    <row r="8" spans="1:12" s="190" customFormat="1" ht="15.75">
      <c r="A8" s="223" t="s">
        <v>144</v>
      </c>
      <c r="B8" s="224">
        <f>'8 Mo P&amp;L'!N9</f>
        <v>543800</v>
      </c>
      <c r="C8" s="224">
        <f>'8 Mo P&amp;L'!N49</f>
        <v>1869900</v>
      </c>
      <c r="D8" s="224">
        <f>'8 Mo P&amp;L'!N89</f>
        <v>3230700</v>
      </c>
      <c r="E8" s="226"/>
    </row>
    <row r="9" spans="1:12" s="190" customFormat="1" ht="15">
      <c r="A9" s="227"/>
      <c r="B9" s="228"/>
      <c r="C9" s="228"/>
      <c r="D9" s="228"/>
      <c r="E9" s="229"/>
    </row>
    <row r="10" spans="1:12" s="190" customFormat="1" ht="15.75">
      <c r="A10" s="230" t="str">
        <f>'8 Mo P&amp;L'!A11</f>
        <v>Operating Expenses</v>
      </c>
      <c r="B10" s="224"/>
      <c r="C10" s="224"/>
      <c r="D10" s="224"/>
    </row>
    <row r="11" spans="1:12" s="190" customFormat="1" ht="15">
      <c r="A11" s="231" t="str">
        <f>IF(ISBLANK('8 Mo P&amp;L'!A12),"",'8 Mo P&amp;L'!A12)</f>
        <v>Personnel Wages</v>
      </c>
      <c r="B11" s="224">
        <f>'8 Mo P&amp;L'!N12</f>
        <v>120000</v>
      </c>
      <c r="C11" s="224">
        <f>'8 Mo P&amp;L'!N52</f>
        <v>108000</v>
      </c>
      <c r="D11" s="224">
        <f>'8 Mo P&amp;L'!N92</f>
        <v>72000</v>
      </c>
    </row>
    <row r="12" spans="1:12" s="190" customFormat="1" ht="15">
      <c r="A12" s="231" t="str">
        <f>IF(ISBLANK('8 Mo P&amp;L'!A13),"",'8 Mo P&amp;L'!A13)</f>
        <v>Health Insurance</v>
      </c>
      <c r="B12" s="224">
        <f>'8 Mo P&amp;L'!N13</f>
        <v>0</v>
      </c>
      <c r="C12" s="224">
        <f>'8 Mo P&amp;L'!N53</f>
        <v>4200</v>
      </c>
      <c r="D12" s="224">
        <f>'8 Mo P&amp;L'!N93</f>
        <v>4200</v>
      </c>
    </row>
    <row r="13" spans="1:12" s="190" customFormat="1" ht="15">
      <c r="A13" s="231" t="str">
        <f>IF(ISBLANK('8 Mo P&amp;L'!A14),"",'8 Mo P&amp;L'!A14)</f>
        <v>Marketing</v>
      </c>
      <c r="B13" s="224">
        <f>'8 Mo P&amp;L'!N14</f>
        <v>48000</v>
      </c>
      <c r="C13" s="224">
        <f>'8 Mo P&amp;L'!N54</f>
        <v>48000</v>
      </c>
      <c r="D13" s="224">
        <f>'8 Mo P&amp;L'!N94</f>
        <v>48000</v>
      </c>
    </row>
    <row r="14" spans="1:12" s="190" customFormat="1" ht="15">
      <c r="A14" s="231" t="str">
        <f>IF(ISBLANK('8 Mo P&amp;L'!A15),"",'8 Mo P&amp;L'!A15)</f>
        <v>Office Supplies</v>
      </c>
      <c r="B14" s="224">
        <f>'8 Mo P&amp;L'!N15</f>
        <v>3000</v>
      </c>
      <c r="C14" s="224">
        <f>'8 Mo P&amp;L'!N55</f>
        <v>3000</v>
      </c>
      <c r="D14" s="224">
        <f>'8 Mo P&amp;L'!N95</f>
        <v>3000</v>
      </c>
    </row>
    <row r="15" spans="1:12" s="190" customFormat="1" ht="15">
      <c r="A15" s="231" t="str">
        <f>IF(ISBLANK('8 Mo P&amp;L'!A16),"",'8 Mo P&amp;L'!A16)</f>
        <v>Payroll Expense (15%)</v>
      </c>
      <c r="B15" s="224">
        <f>'8 Mo P&amp;L'!N16</f>
        <v>18000</v>
      </c>
      <c r="C15" s="224">
        <f>'8 Mo P&amp;L'!N56</f>
        <v>16200</v>
      </c>
      <c r="D15" s="224">
        <f>'8 Mo P&amp;L'!N96</f>
        <v>10800</v>
      </c>
    </row>
    <row r="16" spans="1:12" s="190" customFormat="1" ht="15">
      <c r="A16" s="231" t="str">
        <f>IF(ISBLANK('8 Mo P&amp;L'!A17),"",'8 Mo P&amp;L'!A17)</f>
        <v>Professional Liability Insurance</v>
      </c>
      <c r="B16" s="224">
        <f>'8 Mo P&amp;L'!N17</f>
        <v>1200</v>
      </c>
      <c r="C16" s="224">
        <f>'8 Mo P&amp;L'!N57</f>
        <v>1200</v>
      </c>
      <c r="D16" s="224">
        <f>'8 Mo P&amp;L'!N97</f>
        <v>1200</v>
      </c>
    </row>
    <row r="17" spans="1:12" s="190" customFormat="1" ht="15">
      <c r="A17" s="231" t="str">
        <f>IF(ISBLANK('8 Mo P&amp;L'!A18),"",'8 Mo P&amp;L'!A18)</f>
        <v>Legal Fees</v>
      </c>
      <c r="B17" s="224">
        <f>'8 Mo P&amp;L'!N18</f>
        <v>325</v>
      </c>
      <c r="C17" s="224">
        <f>'8 Mo P&amp;L'!N58</f>
        <v>325</v>
      </c>
      <c r="D17" s="224">
        <f>'8 Mo P&amp;L'!N98</f>
        <v>325</v>
      </c>
    </row>
    <row r="18" spans="1:12" s="190" customFormat="1" ht="15">
      <c r="A18" s="231" t="str">
        <f>IF(ISBLANK('8 Mo P&amp;L'!A19),"",'8 Mo P&amp;L'!A19)</f>
        <v>Lease of Office Space, Equip</v>
      </c>
      <c r="B18" s="224">
        <f>'8 Mo P&amp;L'!N19</f>
        <v>18000</v>
      </c>
      <c r="C18" s="224">
        <f>'8 Mo P&amp;L'!N59</f>
        <v>18000</v>
      </c>
      <c r="D18" s="224">
        <f>'8 Mo P&amp;L'!N99</f>
        <v>18000</v>
      </c>
    </row>
    <row r="19" spans="1:12" s="190" customFormat="1" ht="15">
      <c r="A19" s="231" t="str">
        <f>IF(ISBLANK('8 Mo P&amp;L'!A20),"",'8 Mo P&amp;L'!A20)</f>
        <v>Shipping</v>
      </c>
      <c r="B19" s="224">
        <f>'8 Mo P&amp;L'!N20</f>
        <v>300</v>
      </c>
      <c r="C19" s="224">
        <f>'8 Mo P&amp;L'!N60</f>
        <v>300</v>
      </c>
      <c r="D19" s="224">
        <f>'8 Mo P&amp;L'!N100</f>
        <v>300</v>
      </c>
    </row>
    <row r="20" spans="1:12" s="190" customFormat="1" ht="15">
      <c r="A20" s="231" t="str">
        <f>IF(ISBLANK('8 Mo P&amp;L'!A21),"",'8 Mo P&amp;L'!A21)</f>
        <v>Telephone and Internet</v>
      </c>
      <c r="B20" s="224">
        <f>'8 Mo P&amp;L'!N21</f>
        <v>6000</v>
      </c>
      <c r="C20" s="224">
        <f>'8 Mo P&amp;L'!N61</f>
        <v>6000</v>
      </c>
      <c r="D20" s="224">
        <f>'8 Mo P&amp;L'!N101</f>
        <v>6000</v>
      </c>
    </row>
    <row r="21" spans="1:12" s="190" customFormat="1" ht="15">
      <c r="A21" s="231" t="str">
        <f>IF(ISBLANK('8 Mo P&amp;L'!A22),"",'8 Mo P&amp;L'!A22)</f>
        <v>Travel &amp; Entertainment for Team</v>
      </c>
      <c r="B21" s="224">
        <f>'8 Mo P&amp;L'!N22</f>
        <v>12000</v>
      </c>
      <c r="C21" s="224">
        <f>'8 Mo P&amp;L'!N62</f>
        <v>12000</v>
      </c>
      <c r="D21" s="224">
        <f>'8 Mo P&amp;L'!N102</f>
        <v>12000</v>
      </c>
    </row>
    <row r="22" spans="1:12" s="190" customFormat="1" ht="15">
      <c r="A22" s="231" t="str">
        <f>IF(ISBLANK('8 Mo P&amp;L'!A23),"",'8 Mo P&amp;L'!A23)</f>
        <v>Maintenance</v>
      </c>
      <c r="B22" s="224">
        <f>'8 Mo P&amp;L'!N23</f>
        <v>2400</v>
      </c>
      <c r="C22" s="224">
        <f>'8 Mo P&amp;L'!N63</f>
        <v>2400</v>
      </c>
      <c r="D22" s="224">
        <f>'8 Mo P&amp;L'!N103</f>
        <v>2400</v>
      </c>
    </row>
    <row r="23" spans="1:12" s="190" customFormat="1" ht="15">
      <c r="A23" s="231" t="str">
        <f>IF(ISBLANK('8 Mo P&amp;L'!A24),"",'8 Mo P&amp;L'!A24)</f>
        <v>Auto Expense</v>
      </c>
      <c r="B23" s="224">
        <f>'8 Mo P&amp;L'!N24</f>
        <v>7200</v>
      </c>
      <c r="C23" s="224">
        <f>'8 Mo P&amp;L'!N64</f>
        <v>7200</v>
      </c>
      <c r="D23" s="224">
        <f>'8 Mo P&amp;L'!N104</f>
        <v>7200</v>
      </c>
    </row>
    <row r="24" spans="1:12" s="190" customFormat="1" ht="15">
      <c r="A24" s="231" t="str">
        <f>IF(ISBLANK('8 Mo P&amp;L'!A25),"",'8 Mo P&amp;L'!A25)</f>
        <v>Recruiting Fees</v>
      </c>
      <c r="B24" s="224">
        <f>'8 Mo P&amp;L'!N25</f>
        <v>18000</v>
      </c>
      <c r="C24" s="224">
        <f>'8 Mo P&amp;L'!N65</f>
        <v>18000</v>
      </c>
      <c r="D24" s="224">
        <f>'8 Mo P&amp;L'!N105</f>
        <v>18000</v>
      </c>
    </row>
    <row r="25" spans="1:12" s="190" customFormat="1" ht="15">
      <c r="A25" s="231" t="str">
        <f>IF(ISBLANK('8 Mo P&amp;L'!A26),"",'8 Mo P&amp;L'!A26)</f>
        <v>Cellular</v>
      </c>
      <c r="B25" s="224">
        <f>'8 Mo P&amp;L'!N26</f>
        <v>3600</v>
      </c>
      <c r="C25" s="224">
        <f>'8 Mo P&amp;L'!N66</f>
        <v>3600</v>
      </c>
      <c r="D25" s="224">
        <f>'8 Mo P&amp;L'!N106</f>
        <v>3600</v>
      </c>
    </row>
    <row r="26" spans="1:12" s="190" customFormat="1" ht="15">
      <c r="A26" s="231" t="str">
        <f>IF(ISBLANK('8 Mo P&amp;L'!A27),"",'8 Mo P&amp;L'!A27)</f>
        <v/>
      </c>
      <c r="B26" s="224">
        <f>'8 Mo P&amp;L'!N27</f>
        <v>0</v>
      </c>
      <c r="C26" s="224">
        <f>'8 Mo P&amp;L'!N67</f>
        <v>0</v>
      </c>
      <c r="D26" s="224">
        <f>'8 Mo P&amp;L'!N107</f>
        <v>0</v>
      </c>
    </row>
    <row r="27" spans="1:12" s="190" customFormat="1" ht="15">
      <c r="A27" s="231" t="str">
        <f>IF(ISBLANK('8 Mo P&amp;L'!A28),"",'8 Mo P&amp;L'!A28)</f>
        <v/>
      </c>
      <c r="B27" s="224">
        <f>'8 Mo P&amp;L'!N28</f>
        <v>0</v>
      </c>
      <c r="C27" s="224">
        <f>'8 Mo P&amp;L'!N68</f>
        <v>0</v>
      </c>
      <c r="D27" s="224">
        <f>'8 Mo P&amp;L'!N108</f>
        <v>0</v>
      </c>
    </row>
    <row r="28" spans="1:12" s="201" customFormat="1" ht="15.75">
      <c r="A28" s="230" t="str">
        <f>IF(ISBLANK('8 Mo P&amp;L'!A29),"",'8 Mo P&amp;L'!A29)</f>
        <v>Total Operating Expenses</v>
      </c>
      <c r="B28" s="232">
        <f>SUM(B11:B27)</f>
        <v>258025</v>
      </c>
      <c r="C28" s="232">
        <f>SUM(C11:C27)</f>
        <v>248425</v>
      </c>
      <c r="D28" s="232">
        <f>SUM(D11:D27)</f>
        <v>207025</v>
      </c>
      <c r="E28" s="190"/>
      <c r="F28" s="190"/>
      <c r="G28" s="190"/>
      <c r="H28" s="190"/>
      <c r="I28" s="190"/>
      <c r="J28" s="190"/>
      <c r="K28" s="190"/>
      <c r="L28" s="190"/>
    </row>
    <row r="29" spans="1:12" s="190" customFormat="1" ht="15">
      <c r="A29" s="231" t="str">
        <f>IF(ISBLANK('8 Mo P&amp;L'!A30),"",'8 Mo P&amp;L'!A30)</f>
        <v/>
      </c>
      <c r="B29" s="224"/>
      <c r="C29" s="224"/>
      <c r="D29" s="224"/>
    </row>
    <row r="30" spans="1:12" s="190" customFormat="1" ht="15">
      <c r="A30" s="231" t="str">
        <f>IF(ISBLANK('8 Mo P&amp;L'!A31),"",'8 Mo P&amp;L'!A31)</f>
        <v xml:space="preserve"> Pre-Tax Income</v>
      </c>
      <c r="B30" s="224">
        <f>B8-B28</f>
        <v>285775</v>
      </c>
      <c r="C30" s="224">
        <f>C8-C28</f>
        <v>1621475</v>
      </c>
      <c r="D30" s="224">
        <f>D8-D28</f>
        <v>3023675</v>
      </c>
    </row>
    <row r="31" spans="1:12" s="190" customFormat="1" ht="15">
      <c r="A31" s="231" t="str">
        <f>IF(ISBLANK('8 Mo P&amp;L'!A32),"",'8 Mo P&amp;L'!A32)</f>
        <v xml:space="preserve"> Profit Tax</v>
      </c>
      <c r="B31" s="224">
        <f>IF(B30&gt;0,B30*Profit_Tax_Rate,0)</f>
        <v>21433.125</v>
      </c>
      <c r="C31" s="224">
        <f>IF(C30&gt;0,C30*Profit_Tax_Rate,0)</f>
        <v>121610.625</v>
      </c>
      <c r="D31" s="224">
        <f>IF(D30&gt;0,D30*Profit_Tax_Rate,0)</f>
        <v>226775.625</v>
      </c>
    </row>
    <row r="32" spans="1:12" s="201" customFormat="1" ht="16.5" thickBot="1">
      <c r="A32" s="230" t="str">
        <f>IF(ISBLANK('8 Mo P&amp;L'!A33),"",'8 Mo P&amp;L'!A33)</f>
        <v>Net Profit</v>
      </c>
      <c r="B32" s="233">
        <f>B30-B31</f>
        <v>264341.875</v>
      </c>
      <c r="C32" s="233">
        <f>C30-C31</f>
        <v>1499864.375</v>
      </c>
      <c r="D32" s="233">
        <f>D30-D31</f>
        <v>2796899.375</v>
      </c>
      <c r="E32" s="190"/>
      <c r="F32" s="190"/>
      <c r="G32" s="190"/>
      <c r="H32" s="190"/>
      <c r="I32" s="190"/>
      <c r="J32" s="190"/>
      <c r="K32" s="190"/>
      <c r="L32" s="190"/>
    </row>
    <row r="33" spans="1:12" s="201" customFormat="1" ht="16.5" thickTop="1">
      <c r="A33" s="230"/>
      <c r="B33" s="234">
        <f>B32/B7</f>
        <v>0.20225859826313172</v>
      </c>
      <c r="C33" s="234">
        <f>C32/C7</f>
        <v>0.27903934345407527</v>
      </c>
      <c r="D33" s="234">
        <f>D32/D7</f>
        <v>0.28614830473793518</v>
      </c>
      <c r="E33" s="190"/>
      <c r="F33" s="190"/>
      <c r="G33" s="190"/>
      <c r="H33" s="190"/>
      <c r="I33" s="190"/>
      <c r="J33" s="190"/>
      <c r="K33" s="190"/>
      <c r="L33" s="190"/>
    </row>
    <row r="34" spans="1:12" s="190" customFormat="1" ht="15">
      <c r="A34" s="231"/>
      <c r="B34" s="224"/>
      <c r="C34" s="224"/>
      <c r="D34" s="224"/>
    </row>
    <row r="35" spans="1:12" s="190" customFormat="1" ht="15.75">
      <c r="A35" s="230" t="str">
        <f>IF(ISBLANK('8 Mo P&amp;L'!A35),"",'8 Mo P&amp;L'!A35)</f>
        <v>Projected Cash Flow</v>
      </c>
      <c r="B35" s="224"/>
      <c r="C35" s="224"/>
      <c r="D35" s="224"/>
    </row>
    <row r="36" spans="1:12" s="190" customFormat="1" ht="15">
      <c r="A36" s="231" t="str">
        <f>IF(ISBLANK('8 Mo P&amp;L'!A36),"",'8 Mo P&amp;L'!A36)</f>
        <v xml:space="preserve"> Net Income</v>
      </c>
      <c r="B36" s="224">
        <f>B32</f>
        <v>264341.875</v>
      </c>
      <c r="C36" s="224">
        <f>C32</f>
        <v>1499864.375</v>
      </c>
      <c r="D36" s="224">
        <f>D32</f>
        <v>2796899.375</v>
      </c>
    </row>
    <row r="37" spans="1:12" s="190" customFormat="1" ht="15">
      <c r="A37" s="231" t="str">
        <f>IF(ISBLANK('8 Mo P&amp;L'!A37),"",'8 Mo P&amp;L'!A37)</f>
        <v xml:space="preserve"> Loan Payments</v>
      </c>
      <c r="B37" s="235">
        <f>'8 Mo P&amp;L'!N37</f>
        <v>0</v>
      </c>
      <c r="C37" s="235">
        <f>'8 Mo P&amp;L'!N77</f>
        <v>0</v>
      </c>
      <c r="D37" s="235">
        <f>'8 Mo P&amp;L'!N117</f>
        <v>0</v>
      </c>
    </row>
    <row r="38" spans="1:12" s="201" customFormat="1" ht="15.75">
      <c r="A38" s="230" t="str">
        <f>IF(ISBLANK('8 Mo P&amp;L'!A38),"",'8 Mo P&amp;L'!A38)</f>
        <v>Cash Profit (loss)</v>
      </c>
      <c r="B38" s="232">
        <f>SUM(B36:B37)</f>
        <v>264341.875</v>
      </c>
      <c r="C38" s="232">
        <f>SUM(C36:C37)</f>
        <v>1499864.375</v>
      </c>
      <c r="D38" s="232">
        <f>SUM(D36:D37)</f>
        <v>2796899.375</v>
      </c>
      <c r="E38" s="190"/>
      <c r="F38" s="190"/>
      <c r="G38" s="190"/>
      <c r="H38" s="190"/>
      <c r="I38" s="190"/>
      <c r="J38" s="190"/>
      <c r="K38" s="190"/>
      <c r="L38" s="190"/>
    </row>
    <row r="39" spans="1:12" s="201" customFormat="1" ht="16.5" thickBot="1">
      <c r="A39" s="230" t="str">
        <f>IF(ISBLANK('8 Mo P&amp;L'!A41),"",'8 Mo P&amp;L'!A41)</f>
        <v>Cash Position</v>
      </c>
      <c r="B39" s="236">
        <f>'8 Mo P&amp;L'!N41</f>
        <v>336782.5</v>
      </c>
      <c r="C39" s="236">
        <f>'8 Mo P&amp;L'!N81</f>
        <v>1499864.375</v>
      </c>
      <c r="D39" s="236">
        <f>'8 Mo P&amp;L'!N121</f>
        <v>2796899.375</v>
      </c>
      <c r="E39" s="190"/>
      <c r="F39" s="190"/>
      <c r="G39" s="190"/>
      <c r="H39" s="190"/>
      <c r="I39" s="190"/>
      <c r="J39" s="190"/>
      <c r="K39" s="190"/>
      <c r="L39" s="190"/>
    </row>
    <row r="40" spans="1:12" s="201" customFormat="1" ht="16.5" thickTop="1">
      <c r="A40" s="38" t="str">
        <f>IF(ISBLANK('8 Mo P&amp;L'!A42),"",'8 Mo P&amp;L'!A42)</f>
        <v xml:space="preserve"> (Cumulative)</v>
      </c>
      <c r="B40" s="237">
        <v>0</v>
      </c>
      <c r="C40" s="237">
        <f>B39+C39</f>
        <v>1836646.875</v>
      </c>
      <c r="D40" s="237">
        <f>C40+D39</f>
        <v>4633546.25</v>
      </c>
    </row>
    <row r="41" spans="1:12" s="238" customFormat="1"/>
    <row r="42" spans="1:12" s="190" customFormat="1" ht="11.25">
      <c r="A42" s="239"/>
      <c r="B42" s="229"/>
      <c r="C42" s="229"/>
      <c r="D42" s="229"/>
    </row>
    <row r="43" spans="1:12" s="190" customFormat="1" ht="11.25">
      <c r="A43" s="240"/>
      <c r="B43" s="241"/>
      <c r="C43" s="240"/>
    </row>
    <row r="44" spans="1:12" s="190" customFormat="1" ht="11.25">
      <c r="A44" s="240"/>
      <c r="B44" s="241"/>
      <c r="C44" s="240"/>
    </row>
  </sheetData>
  <sheetProtection selectLockedCells="1"/>
  <mergeCells count="5">
    <mergeCell ref="A5:D5"/>
    <mergeCell ref="A4:D4"/>
    <mergeCell ref="A2:D2"/>
    <mergeCell ref="A3:D3"/>
    <mergeCell ref="A1:D1"/>
  </mergeCells>
  <phoneticPr fontId="0" type="noConversion"/>
  <printOptions horizontalCentered="1"/>
  <pageMargins left="0.5" right="0.5" top="0.5" bottom="0.5" header="0.5" footer="0.5"/>
  <pageSetup firstPageNumber="0" orientation="portrait" horizontalDpi="4294967294" verticalDpi="300"/>
  <headerFooter alignWithMargins="0">
    <oddFooter>&amp;CConfidential</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77</vt:i4>
      </vt:variant>
    </vt:vector>
  </HeadingPairs>
  <TitlesOfParts>
    <vt:vector size="87" baseType="lpstr">
      <vt:lpstr>1 Intro</vt:lpstr>
      <vt:lpstr>2 Info</vt:lpstr>
      <vt:lpstr>3 Cap Ex</vt:lpstr>
      <vt:lpstr>4 Cap Ex Loan</vt:lpstr>
      <vt:lpstr>5 Team</vt:lpstr>
      <vt:lpstr>6 Products Services</vt:lpstr>
      <vt:lpstr>Products_Other</vt:lpstr>
      <vt:lpstr>7 Sales by Unit</vt:lpstr>
      <vt:lpstr>8 Mo P&amp;L</vt:lpstr>
      <vt:lpstr>9 Annual P&amp;L</vt:lpstr>
      <vt:lpstr>Annual_Raise</vt:lpstr>
      <vt:lpstr>Cost_2</vt:lpstr>
      <vt:lpstr>Cost_3</vt:lpstr>
      <vt:lpstr>Cost_4</vt:lpstr>
      <vt:lpstr>Cost_5</vt:lpstr>
      <vt:lpstr>Cost_6</vt:lpstr>
      <vt:lpstr>Cost_7</vt:lpstr>
      <vt:lpstr>Cost_8</vt:lpstr>
      <vt:lpstr>'4 Cap Ex Loan'!Cost_9</vt:lpstr>
      <vt:lpstr>Cost_9</vt:lpstr>
      <vt:lpstr>DBA_Business_Name</vt:lpstr>
      <vt:lpstr>Emp_1_End</vt:lpstr>
      <vt:lpstr>Emp_1_Start</vt:lpstr>
      <vt:lpstr>Emp_2_End</vt:lpstr>
      <vt:lpstr>Emp_2_Start</vt:lpstr>
      <vt:lpstr>Emp_3_End</vt:lpstr>
      <vt:lpstr>Emp_3_Start</vt:lpstr>
      <vt:lpstr>Emp_4_End</vt:lpstr>
      <vt:lpstr>Emp_4_Start</vt:lpstr>
      <vt:lpstr>Emp_5_End</vt:lpstr>
      <vt:lpstr>Emp_5_Start</vt:lpstr>
      <vt:lpstr>Emp_6_End</vt:lpstr>
      <vt:lpstr>Emp_6_Start</vt:lpstr>
      <vt:lpstr>Emp_7_End</vt:lpstr>
      <vt:lpstr>Emp_7_Start</vt:lpstr>
      <vt:lpstr>Emp_8_End</vt:lpstr>
      <vt:lpstr>Emp_8_Start</vt:lpstr>
      <vt:lpstr>Emp_9_End</vt:lpstr>
      <vt:lpstr>Emp_9_Start</vt:lpstr>
      <vt:lpstr>Interest_Rate_Startup</vt:lpstr>
      <vt:lpstr>'4 Cap Ex Loan'!Loan_Amount</vt:lpstr>
      <vt:lpstr>Loan_Amount_Startup</vt:lpstr>
      <vt:lpstr>'4 Cap Ex Loan'!Loan_Years</vt:lpstr>
      <vt:lpstr>Loan_Years_Startup</vt:lpstr>
      <vt:lpstr>'4 Cap Ex Loan'!Monthly_Loan_Payment</vt:lpstr>
      <vt:lpstr>Monthly_Loan_Payment_Startup</vt:lpstr>
      <vt:lpstr>'4 Cap Ex Loan'!Months_Before_Loan_Payments</vt:lpstr>
      <vt:lpstr>Months_Before_Loan_Payments_Startup</vt:lpstr>
      <vt:lpstr>Name_of_Business</vt:lpstr>
      <vt:lpstr>Owner_Equity</vt:lpstr>
      <vt:lpstr>'1 Intro'!Print_Area</vt:lpstr>
      <vt:lpstr>'2 Info'!Print_Area</vt:lpstr>
      <vt:lpstr>'3 Cap Ex'!Print_Area</vt:lpstr>
      <vt:lpstr>'4 Cap Ex Loan'!Print_Area</vt:lpstr>
      <vt:lpstr>'5 Team'!Print_Area</vt:lpstr>
      <vt:lpstr>'6 Products Services'!Print_Area</vt:lpstr>
      <vt:lpstr>'7 Sales by Unit'!Print_Area</vt:lpstr>
      <vt:lpstr>'8 Mo P&amp;L'!Print_Area</vt:lpstr>
      <vt:lpstr>'9 Annual P&amp;L'!Print_Area</vt:lpstr>
      <vt:lpstr>Products_Other!Print_Area</vt:lpstr>
      <vt:lpstr>'2 Info'!Print_Titles</vt:lpstr>
      <vt:lpstr>'3 Cap Ex'!Print_Titles</vt:lpstr>
      <vt:lpstr>'4 Cap Ex Loan'!Print_Titles</vt:lpstr>
      <vt:lpstr>'5 Team'!Print_Titles</vt:lpstr>
      <vt:lpstr>'6 Products Services'!Print_Titles</vt:lpstr>
      <vt:lpstr>'7 Sales by Unit'!Print_Titles</vt:lpstr>
      <vt:lpstr>'9 Annual P&amp;L'!Print_Titles</vt:lpstr>
      <vt:lpstr>Products_Other!Print_Titles</vt:lpstr>
      <vt:lpstr>Prod_1_Intro</vt:lpstr>
      <vt:lpstr>Prod_10_Intro</vt:lpstr>
      <vt:lpstr>Prod_11_Intro</vt:lpstr>
      <vt:lpstr>Prod_12_Intro</vt:lpstr>
      <vt:lpstr>Prod_13_Intro</vt:lpstr>
      <vt:lpstr>Prod_14_Intro</vt:lpstr>
      <vt:lpstr>Prod_2_Intro</vt:lpstr>
      <vt:lpstr>Prod_3_Intro</vt:lpstr>
      <vt:lpstr>Prod_4_Intro</vt:lpstr>
      <vt:lpstr>Prod_44_Intro</vt:lpstr>
      <vt:lpstr>Prod_45_Intro</vt:lpstr>
      <vt:lpstr>Prod_5_Intro</vt:lpstr>
      <vt:lpstr>Prod_6_Intro</vt:lpstr>
      <vt:lpstr>Prod_7_Intro</vt:lpstr>
      <vt:lpstr>Prod_8_Intro</vt:lpstr>
      <vt:lpstr>Prod_9_Intro</vt:lpstr>
      <vt:lpstr>Profit_Tax_Rate</vt:lpstr>
      <vt:lpstr>Service_Fee</vt:lpstr>
      <vt:lpstr>'4 Cap Ex Loan'!Total_Interest_Paid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Kax Cantor</dc:creator>
  <cp:keywords/>
  <dc:description/>
  <cp:lastModifiedBy>Wayne Fredin</cp:lastModifiedBy>
  <cp:lastPrinted>2005-10-26T16:27:09Z</cp:lastPrinted>
  <dcterms:created xsi:type="dcterms:W3CDTF">1999-05-31T15:30:58Z</dcterms:created>
  <dcterms:modified xsi:type="dcterms:W3CDTF">2021-12-22T01:08:42Z</dcterms:modified>
</cp:coreProperties>
</file>